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am and Audit\Shared\Godwin Project\IRF\2024 Assessment Based on 2023 Data\"/>
    </mc:Choice>
  </mc:AlternateContent>
  <bookViews>
    <workbookView xWindow="0" yWindow="0" windowWidth="28800" windowHeight="11475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3" i="1" l="1"/>
  <c r="E52" i="1" l="1"/>
  <c r="F44" i="1" l="1"/>
  <c r="F37" i="1" l="1"/>
  <c r="E37" i="1"/>
  <c r="E44" i="1"/>
  <c r="D44" i="1"/>
  <c r="D37" i="1"/>
  <c r="C6" i="1"/>
  <c r="D31" i="1" s="1"/>
  <c r="F25" i="1"/>
  <c r="E25" i="1"/>
  <c r="D25" i="1"/>
  <c r="D29" i="1" s="1"/>
  <c r="C8" i="1"/>
  <c r="C7" i="1"/>
  <c r="E29" i="1" l="1"/>
  <c r="F29" i="1"/>
  <c r="D33" i="1"/>
  <c r="F42" i="1"/>
  <c r="D48" i="1"/>
  <c r="E42" i="1"/>
  <c r="E46" i="1" s="1"/>
  <c r="D42" i="1"/>
  <c r="D46" i="1" s="1"/>
  <c r="E31" i="1"/>
  <c r="E48" i="1" s="1"/>
  <c r="F31" i="1"/>
  <c r="F48" i="1" s="1"/>
  <c r="D49" i="1" l="1"/>
  <c r="D58" i="1" s="1"/>
  <c r="E49" i="1"/>
  <c r="E58" i="1" s="1"/>
  <c r="F46" i="1"/>
  <c r="F49" i="1" s="1"/>
  <c r="F58" i="1" s="1"/>
  <c r="F33" i="1"/>
  <c r="E33" i="1"/>
</calcChain>
</file>

<file path=xl/sharedStrings.xml><?xml version="1.0" encoding="utf-8"?>
<sst xmlns="http://schemas.openxmlformats.org/spreadsheetml/2006/main" count="45" uniqueCount="43">
  <si>
    <t>Maryland Insurance Administration</t>
  </si>
  <si>
    <t xml:space="preserve">Total </t>
  </si>
  <si>
    <t>Health Share</t>
  </si>
  <si>
    <t>Life Share</t>
  </si>
  <si>
    <t>Calculation of Assessment to be used with Frequently Asked Questions</t>
  </si>
  <si>
    <t>Property &amp; Casualty and Title Share</t>
  </si>
  <si>
    <t>HEALTH</t>
  </si>
  <si>
    <t>LIFE</t>
  </si>
  <si>
    <t>Total Individual Company Assessable Premium (A)</t>
  </si>
  <si>
    <t>Total Gross Premium Assessable for each industry (B)</t>
  </si>
  <si>
    <t>Step 1 Initial Calculation:</t>
  </si>
  <si>
    <t xml:space="preserve">Step 2 Final Calculation </t>
  </si>
  <si>
    <t xml:space="preserve">Individual Company Calculation for each industry type </t>
  </si>
  <si>
    <t xml:space="preserve">Number of companies assessed at $300 </t>
  </si>
  <si>
    <t>Total initial calculation (individual company percentage times IRF Assessment share)</t>
  </si>
  <si>
    <t>Premium amount of  companies assessed at $300</t>
  </si>
  <si>
    <t>Total final calculation (individual company percentage times IRF Assessment share).  If result is less than $300, assessment = $300</t>
  </si>
  <si>
    <t xml:space="preserve">Company Input </t>
  </si>
  <si>
    <t>MIA Input (changes each year)</t>
  </si>
  <si>
    <t xml:space="preserve">IRF assessment share by industry </t>
  </si>
  <si>
    <t>Amount of minimum assessment (number of companies multiplied by $300)</t>
  </si>
  <si>
    <t>Assessment amount for domestic reinsurance company per law (P&amp;C &amp; Title only)</t>
  </si>
  <si>
    <t>Total Gross Premium Assessable less premium amount of companies assessed at $300 (B)</t>
  </si>
  <si>
    <t>IRF Assessment share by industry less amount of minimum assessment and less assessment amount for domestic reinsurance company (P&amp;C and Title only)</t>
  </si>
  <si>
    <t>Individual Company Assessable Premium divided by Total Gross Assessable Premium (A / B)</t>
  </si>
  <si>
    <t>P&amp;C and Title</t>
  </si>
  <si>
    <t>Deduct Medicare Title XVIII, Medicaid Title XIX, Federal Employees Health Benefits Plan Premium. (Enter as a negative number)</t>
  </si>
  <si>
    <t>Deduct any Medicare business (such as Medicare part D) reported on the insurer's premium tax supplemental filing exceeding the amount of federal business reported on Schedule T.   (Enter as a negative number)</t>
  </si>
  <si>
    <t>FY 2025 Total IRF Assessment</t>
  </si>
  <si>
    <r>
      <t xml:space="preserve">Input individual company's </t>
    </r>
    <r>
      <rPr>
        <b/>
        <sz val="11"/>
        <color theme="5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total premium written in Maryland reported on Schedule T in one of the columns for life, or health, or P&amp;C and Title based on </t>
    </r>
    <r>
      <rPr>
        <b/>
        <sz val="11"/>
        <color theme="1"/>
        <rFont val="Calibri"/>
        <family val="2"/>
        <scheme val="minor"/>
      </rPr>
      <t xml:space="preserve">majority premium.  </t>
    </r>
    <r>
      <rPr>
        <b/>
        <u/>
        <sz val="11"/>
        <color theme="1"/>
        <rFont val="Calibri"/>
        <family val="2"/>
        <scheme val="minor"/>
      </rPr>
      <t>Ignore the other two columns.</t>
    </r>
    <r>
      <rPr>
        <b/>
        <sz val="11"/>
        <color theme="1"/>
        <rFont val="Calibri"/>
        <family val="2"/>
        <scheme val="minor"/>
      </rPr>
      <t xml:space="preserve">  See FAQ for more information on majority premium. </t>
    </r>
  </si>
  <si>
    <t xml:space="preserve">1.  You paid more than the $300 minimum assessment amount in FY23 and FY24; </t>
  </si>
  <si>
    <t>We have added additional steps to the calculation below to show the FY23 and FY24 credits that may be included in your invoice.</t>
  </si>
  <si>
    <r>
      <t>The individual company calculation requires</t>
    </r>
    <r>
      <rPr>
        <b/>
        <sz val="11"/>
        <color theme="5"/>
        <rFont val="Calibri"/>
        <family val="2"/>
        <scheme val="minor"/>
      </rPr>
      <t xml:space="preserve"> three steps for FY2025</t>
    </r>
    <r>
      <rPr>
        <sz val="11"/>
        <color theme="1"/>
        <rFont val="Calibri"/>
        <family val="2"/>
        <scheme val="minor"/>
      </rPr>
      <t>.  Step 1 is the initial calculation and Step 2 is the adjustment needed to account for companies that receive a minimum assessment of $300 as required by law.  Step 3 is the calculation for Health assessment credit for FY23 and FY24 and for P&amp;C assessment credit for FY24</t>
    </r>
  </si>
  <si>
    <t xml:space="preserve">2.  We have not previously contacted you to notify you of a refund or credit for FY23 and.or FY24; and </t>
  </si>
  <si>
    <t>3.  You were assessed either a Health assessment amount in FY23 and FY24 or P&amp;C assessment amount in FY24.</t>
  </si>
  <si>
    <t xml:space="preserve">Step 3 Calculation of Credit for FY23 and/or FY24 </t>
  </si>
  <si>
    <t>Total FY25 Assessment before credits for FY23 and/or FY25 (below)</t>
  </si>
  <si>
    <t xml:space="preserve">Adjustment to account for domestic reinsurer </t>
  </si>
  <si>
    <r>
      <t>FOR HEALTH ASSESSMENT:  Input Individual Company Assessable Premium for FY23 in Column C (</t>
    </r>
    <r>
      <rPr>
        <b/>
        <sz val="11"/>
        <color theme="5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 xml:space="preserve"> premium).  The amount will be multiplied by .0017% to calculate the credit (if any) on FY25 invoice</t>
    </r>
  </si>
  <si>
    <r>
      <t>FOR HEALTH ASSESSMENT:  Input Individual Company Assessable Premium for FY24 in Column C</t>
    </r>
    <r>
      <rPr>
        <b/>
        <sz val="11"/>
        <color theme="5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b/>
        <sz val="11"/>
        <color theme="5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premium).</t>
    </r>
    <r>
      <rPr>
        <sz val="11"/>
        <color theme="1"/>
        <rFont val="Calibri"/>
        <family val="2"/>
        <scheme val="minor"/>
      </rPr>
      <t xml:space="preserve">  The amount will be multiplied by .0013% to calculate the credit (if any) on FY25 invoice</t>
    </r>
  </si>
  <si>
    <r>
      <t>FOR P&amp;C ASSESSMENT FY24 ONLY:   Input Individual Company Assessable Premium for FY24 in Column C (</t>
    </r>
    <r>
      <rPr>
        <b/>
        <sz val="11"/>
        <color theme="5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premium).  The amount will be multiplied by .0002% to calculate the credit (if any) on FY25 invoice</t>
    </r>
  </si>
  <si>
    <t xml:space="preserve">These errors were corrected FY2025.  As a result your FY2025 invoice may include a credit for certain amounts in FY23 and FY24 if the following conditions are met:   </t>
  </si>
  <si>
    <t xml:space="preserve">We identified an error in our process used to calculate the FY23 and FY24 HEALTH Insurance Regulatory Fund (IRF) allocation and the FY24 P&amp;C IRF allocation.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</si>
</sst>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00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9" fontId="0" fillId="0" borderId="8" xfId="2" applyFont="1" applyBorder="1"/>
    <xf numFmtId="43" fontId="0" fillId="0" borderId="9" xfId="1" applyFont="1" applyBorder="1"/>
    <xf numFmtId="43" fontId="0" fillId="0" borderId="0" xfId="1" applyFont="1" applyAlignment="1">
      <alignment wrapText="1"/>
    </xf>
    <xf numFmtId="43" fontId="2" fillId="0" borderId="0" xfId="1" applyFont="1"/>
    <xf numFmtId="43" fontId="0" fillId="2" borderId="0" xfId="1" applyFont="1" applyFill="1"/>
    <xf numFmtId="43" fontId="3" fillId="0" borderId="0" xfId="1" applyFont="1"/>
    <xf numFmtId="43" fontId="2" fillId="3" borderId="0" xfId="1" applyFont="1" applyFill="1"/>
    <xf numFmtId="165" fontId="0" fillId="0" borderId="0" xfId="2" applyNumberFormat="1" applyFont="1"/>
    <xf numFmtId="43" fontId="0" fillId="4" borderId="0" xfId="1" applyFont="1" applyFill="1"/>
    <xf numFmtId="43" fontId="0" fillId="4" borderId="6" xfId="1" applyFont="1" applyFill="1" applyBorder="1"/>
    <xf numFmtId="43" fontId="0" fillId="0" borderId="10" xfId="1" applyFont="1" applyBorder="1"/>
    <xf numFmtId="43" fontId="0" fillId="4" borderId="10" xfId="1" applyFont="1" applyFill="1" applyBorder="1"/>
    <xf numFmtId="165" fontId="0" fillId="0" borderId="10" xfId="2" applyNumberFormat="1" applyFont="1" applyBorder="1"/>
    <xf numFmtId="0" fontId="0" fillId="0" borderId="10" xfId="0" applyBorder="1" applyAlignment="1">
      <alignment wrapText="1"/>
    </xf>
    <xf numFmtId="164" fontId="0" fillId="4" borderId="10" xfId="1" applyNumberFormat="1" applyFont="1" applyFill="1" applyBorder="1"/>
    <xf numFmtId="43" fontId="0" fillId="4" borderId="10" xfId="1" applyNumberFormat="1" applyFont="1" applyFill="1" applyBorder="1"/>
    <xf numFmtId="43" fontId="0" fillId="0" borderId="10" xfId="1" applyNumberFormat="1" applyFont="1" applyBorder="1"/>
    <xf numFmtId="164" fontId="0" fillId="0" borderId="10" xfId="1" applyNumberFormat="1" applyFont="1" applyBorder="1"/>
    <xf numFmtId="43" fontId="0" fillId="2" borderId="1" xfId="1" applyFont="1" applyFill="1" applyBorder="1" applyProtection="1">
      <protection locked="0"/>
    </xf>
    <xf numFmtId="43" fontId="3" fillId="2" borderId="1" xfId="1" applyFont="1" applyFill="1" applyBorder="1" applyProtection="1">
      <protection locked="0"/>
    </xf>
    <xf numFmtId="43" fontId="2" fillId="0" borderId="0" xfId="1" applyFont="1" applyFill="1" applyBorder="1" applyAlignment="1"/>
    <xf numFmtId="43" fontId="6" fillId="0" borderId="0" xfId="1" applyFont="1"/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166" fontId="0" fillId="0" borderId="0" xfId="1" applyNumberFormat="1" applyFont="1"/>
    <xf numFmtId="43" fontId="3" fillId="0" borderId="10" xfId="1" applyFont="1" applyBorder="1"/>
    <xf numFmtId="0" fontId="0" fillId="0" borderId="0" xfId="1" applyNumberFormat="1" applyFont="1" applyAlignment="1">
      <alignment horizontal="left" wrapText="1"/>
    </xf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164" fontId="0" fillId="2" borderId="1" xfId="1" applyNumberFormat="1" applyFont="1" applyFill="1" applyBorder="1" applyAlignment="1" applyProtection="1">
      <alignment wrapText="1"/>
      <protection locked="0"/>
    </xf>
    <xf numFmtId="43" fontId="1" fillId="2" borderId="1" xfId="1" applyFont="1" applyFill="1" applyBorder="1" applyProtection="1">
      <protection locked="0"/>
    </xf>
    <xf numFmtId="43" fontId="0" fillId="0" borderId="14" xfId="1" applyFont="1" applyBorder="1"/>
    <xf numFmtId="43" fontId="0" fillId="0" borderId="15" xfId="1" applyFont="1" applyBorder="1"/>
    <xf numFmtId="43" fontId="0" fillId="4" borderId="14" xfId="1" applyFont="1" applyFill="1" applyBorder="1"/>
    <xf numFmtId="43" fontId="0" fillId="4" borderId="15" xfId="1" applyFont="1" applyFill="1" applyBorder="1"/>
    <xf numFmtId="165" fontId="0" fillId="0" borderId="14" xfId="2" applyNumberFormat="1" applyFont="1" applyBorder="1"/>
    <xf numFmtId="165" fontId="0" fillId="0" borderId="15" xfId="2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64" fontId="0" fillId="4" borderId="14" xfId="1" applyNumberFormat="1" applyFont="1" applyFill="1" applyBorder="1"/>
    <xf numFmtId="164" fontId="0" fillId="4" borderId="15" xfId="1" applyNumberFormat="1" applyFont="1" applyFill="1" applyBorder="1"/>
    <xf numFmtId="43" fontId="0" fillId="4" borderId="14" xfId="1" applyNumberFormat="1" applyFont="1" applyFill="1" applyBorder="1"/>
    <xf numFmtId="43" fontId="0" fillId="4" borderId="15" xfId="1" applyNumberFormat="1" applyFont="1" applyFill="1" applyBorder="1"/>
    <xf numFmtId="43" fontId="0" fillId="0" borderId="14" xfId="1" applyNumberFormat="1" applyFont="1" applyBorder="1"/>
    <xf numFmtId="164" fontId="0" fillId="0" borderId="14" xfId="1" applyNumberFormat="1" applyFont="1" applyBorder="1"/>
    <xf numFmtId="43" fontId="3" fillId="0" borderId="14" xfId="1" applyFont="1" applyBorder="1"/>
    <xf numFmtId="43" fontId="3" fillId="0" borderId="15" xfId="1" applyFont="1" applyBorder="1"/>
    <xf numFmtId="43" fontId="0" fillId="0" borderId="16" xfId="1" applyFont="1" applyBorder="1"/>
    <xf numFmtId="43" fontId="8" fillId="0" borderId="0" xfId="1" applyFont="1"/>
    <xf numFmtId="43" fontId="8" fillId="0" borderId="0" xfId="1" applyFont="1" applyAlignment="1">
      <alignment horizontal="left"/>
    </xf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43" fontId="2" fillId="4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1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NumberForma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115" zoomScaleNormal="115" workbookViewId="0"/>
  </sheetViews>
  <sheetFormatPr defaultColWidth="9.140625" defaultRowHeight="15" x14ac:dyDescent="0.25"/>
  <cols>
    <col min="1" max="1" width="35.42578125" style="1" customWidth="1"/>
    <col min="2" max="2" width="6.7109375" style="1" customWidth="1"/>
    <col min="3" max="3" width="23.5703125" style="1" customWidth="1"/>
    <col min="4" max="4" width="25" style="1" customWidth="1"/>
    <col min="5" max="5" width="19.28515625" style="1" customWidth="1"/>
    <col min="6" max="6" width="23" style="1" customWidth="1"/>
    <col min="7" max="7" width="11.5703125" style="1" bestFit="1" customWidth="1"/>
    <col min="8" max="8" width="17.28515625" style="1" bestFit="1" customWidth="1"/>
    <col min="9" max="9" width="13.7109375" style="1" customWidth="1"/>
    <col min="10" max="16384" width="9.140625" style="1"/>
  </cols>
  <sheetData>
    <row r="1" spans="1:8" x14ac:dyDescent="0.25">
      <c r="A1" s="9" t="s">
        <v>0</v>
      </c>
      <c r="B1" s="9"/>
      <c r="C1" s="9"/>
      <c r="G1" s="10"/>
      <c r="H1" s="1" t="s">
        <v>17</v>
      </c>
    </row>
    <row r="2" spans="1:8" x14ac:dyDescent="0.25">
      <c r="A2" s="9" t="s">
        <v>4</v>
      </c>
      <c r="B2" s="9"/>
      <c r="C2" s="9"/>
      <c r="G2" s="14"/>
      <c r="H2" s="1" t="s">
        <v>18</v>
      </c>
    </row>
    <row r="3" spans="1:8" ht="15.75" thickBot="1" x14ac:dyDescent="0.3"/>
    <row r="4" spans="1:8" x14ac:dyDescent="0.25">
      <c r="A4" s="63" t="s">
        <v>28</v>
      </c>
      <c r="B4" s="64"/>
      <c r="C4" s="65"/>
      <c r="D4" s="26"/>
      <c r="E4" s="26"/>
    </row>
    <row r="5" spans="1:8" x14ac:dyDescent="0.25">
      <c r="A5" s="3" t="s">
        <v>1</v>
      </c>
      <c r="B5" s="2">
        <v>1</v>
      </c>
      <c r="C5" s="15">
        <v>30203034</v>
      </c>
      <c r="D5" s="27"/>
    </row>
    <row r="6" spans="1:8" x14ac:dyDescent="0.25">
      <c r="A6" s="3" t="s">
        <v>3</v>
      </c>
      <c r="B6" s="2">
        <v>0.26</v>
      </c>
      <c r="C6" s="4">
        <f>C5*B6</f>
        <v>7852788.8399999999</v>
      </c>
    </row>
    <row r="7" spans="1:8" x14ac:dyDescent="0.25">
      <c r="A7" s="3" t="s">
        <v>2</v>
      </c>
      <c r="B7" s="2">
        <v>0.4</v>
      </c>
      <c r="C7" s="4">
        <f>C5*B7</f>
        <v>12081213.600000001</v>
      </c>
    </row>
    <row r="8" spans="1:8" ht="15.75" thickBot="1" x14ac:dyDescent="0.3">
      <c r="A8" s="5" t="s">
        <v>5</v>
      </c>
      <c r="B8" s="6">
        <v>0.34</v>
      </c>
      <c r="C8" s="7">
        <f>C5*B8</f>
        <v>10269031.560000001</v>
      </c>
    </row>
    <row r="10" spans="1:8" x14ac:dyDescent="0.25">
      <c r="A10" s="58" t="s">
        <v>42</v>
      </c>
      <c r="B10" s="58"/>
      <c r="C10" s="58"/>
      <c r="D10" s="58"/>
      <c r="E10" s="58"/>
      <c r="F10" s="58"/>
      <c r="G10" s="58"/>
    </row>
    <row r="11" spans="1:8" x14ac:dyDescent="0.25">
      <c r="A11" s="58" t="s">
        <v>41</v>
      </c>
      <c r="B11" s="58"/>
      <c r="C11" s="58"/>
      <c r="D11" s="58"/>
      <c r="E11" s="58"/>
      <c r="F11" s="58"/>
      <c r="G11" s="58"/>
    </row>
    <row r="12" spans="1:8" x14ac:dyDescent="0.25">
      <c r="A12" s="58" t="s">
        <v>30</v>
      </c>
      <c r="B12" s="58"/>
      <c r="C12" s="58"/>
      <c r="D12" s="58"/>
      <c r="E12" s="58"/>
      <c r="F12" s="58"/>
      <c r="G12" s="58"/>
    </row>
    <row r="13" spans="1:8" x14ac:dyDescent="0.25">
      <c r="A13" s="59" t="s">
        <v>33</v>
      </c>
      <c r="B13" s="58"/>
      <c r="C13" s="58"/>
      <c r="D13" s="58"/>
      <c r="E13" s="58"/>
      <c r="F13" s="58"/>
      <c r="G13" s="58"/>
    </row>
    <row r="14" spans="1:8" x14ac:dyDescent="0.25">
      <c r="A14" s="58" t="s">
        <v>34</v>
      </c>
      <c r="B14" s="58"/>
      <c r="C14" s="58"/>
      <c r="D14" s="58"/>
      <c r="E14" s="58"/>
      <c r="F14" s="58"/>
      <c r="G14" s="58"/>
    </row>
    <row r="15" spans="1:8" x14ac:dyDescent="0.25">
      <c r="A15" s="58"/>
      <c r="B15" s="58"/>
      <c r="C15" s="58"/>
      <c r="D15" s="58"/>
      <c r="E15" s="58"/>
      <c r="F15" s="58"/>
      <c r="G15" s="58"/>
    </row>
    <row r="16" spans="1:8" x14ac:dyDescent="0.25">
      <c r="A16" s="58" t="s">
        <v>31</v>
      </c>
      <c r="B16" s="58"/>
      <c r="C16" s="58"/>
      <c r="D16" s="58"/>
      <c r="E16" s="58"/>
      <c r="F16" s="58"/>
      <c r="G16" s="58"/>
    </row>
    <row r="18" spans="1:9" x14ac:dyDescent="0.25">
      <c r="A18" s="9" t="s">
        <v>12</v>
      </c>
      <c r="B18" s="9"/>
      <c r="C18" s="9"/>
    </row>
    <row r="19" spans="1:9" ht="50.45" customHeight="1" x14ac:dyDescent="0.25">
      <c r="A19" s="72" t="s">
        <v>32</v>
      </c>
      <c r="B19" s="73"/>
      <c r="C19" s="73"/>
      <c r="D19" s="73"/>
      <c r="E19" s="73"/>
      <c r="F19" s="73"/>
    </row>
    <row r="20" spans="1:9" x14ac:dyDescent="0.25">
      <c r="D20" s="34"/>
      <c r="E20" s="35"/>
      <c r="F20" s="34"/>
      <c r="G20" s="27"/>
    </row>
    <row r="21" spans="1:9" x14ac:dyDescent="0.25">
      <c r="A21" s="12" t="s">
        <v>10</v>
      </c>
      <c r="B21" s="12"/>
      <c r="C21" s="12"/>
      <c r="D21" s="36" t="s">
        <v>7</v>
      </c>
      <c r="E21" s="37" t="s">
        <v>6</v>
      </c>
      <c r="F21" s="38" t="s">
        <v>25</v>
      </c>
    </row>
    <row r="22" spans="1:9" ht="66" customHeight="1" x14ac:dyDescent="0.25">
      <c r="A22" s="66" t="s">
        <v>29</v>
      </c>
      <c r="B22" s="67"/>
      <c r="C22" s="68"/>
      <c r="D22" s="24"/>
      <c r="E22" s="24"/>
      <c r="F22" s="24"/>
      <c r="G22" s="27"/>
      <c r="H22" s="27"/>
    </row>
    <row r="23" spans="1:9" ht="34.5" customHeight="1" x14ac:dyDescent="0.25">
      <c r="A23" s="69" t="s">
        <v>26</v>
      </c>
      <c r="B23" s="70"/>
      <c r="C23" s="71"/>
      <c r="D23" s="39"/>
      <c r="E23" s="24"/>
      <c r="F23" s="24"/>
      <c r="G23" s="27"/>
      <c r="I23" s="27"/>
    </row>
    <row r="24" spans="1:9" ht="51" customHeight="1" x14ac:dyDescent="0.4">
      <c r="A24" s="60" t="s">
        <v>27</v>
      </c>
      <c r="B24" s="61"/>
      <c r="C24" s="62"/>
      <c r="D24" s="40">
        <v>0</v>
      </c>
      <c r="E24" s="25">
        <v>0</v>
      </c>
      <c r="F24" s="25">
        <v>0</v>
      </c>
    </row>
    <row r="25" spans="1:9" x14ac:dyDescent="0.25">
      <c r="A25" s="60" t="s">
        <v>8</v>
      </c>
      <c r="B25" s="61"/>
      <c r="C25" s="62"/>
      <c r="D25" s="41">
        <f>SUM(D22:D24)</f>
        <v>0</v>
      </c>
      <c r="E25" s="16">
        <f>SUM(E22:E24)</f>
        <v>0</v>
      </c>
      <c r="F25" s="42">
        <f>SUM(F22:F24)</f>
        <v>0</v>
      </c>
    </row>
    <row r="26" spans="1:9" x14ac:dyDescent="0.25">
      <c r="D26" s="41"/>
      <c r="E26" s="16"/>
      <c r="F26" s="42"/>
    </row>
    <row r="27" spans="1:9" x14ac:dyDescent="0.25">
      <c r="A27" s="60" t="s">
        <v>9</v>
      </c>
      <c r="B27" s="61"/>
      <c r="C27" s="62"/>
      <c r="D27" s="43">
        <v>12813447326</v>
      </c>
      <c r="E27" s="17">
        <v>8053110084</v>
      </c>
      <c r="F27" s="44">
        <v>15503467918</v>
      </c>
    </row>
    <row r="28" spans="1:9" x14ac:dyDescent="0.25">
      <c r="D28" s="41"/>
      <c r="E28" s="16"/>
      <c r="F28" s="42"/>
    </row>
    <row r="29" spans="1:9" x14ac:dyDescent="0.25">
      <c r="A29" s="60" t="s">
        <v>24</v>
      </c>
      <c r="B29" s="61"/>
      <c r="C29" s="62"/>
      <c r="D29" s="45">
        <f>D25/D27</f>
        <v>0</v>
      </c>
      <c r="E29" s="18">
        <f t="shared" ref="E29:F29" si="0">E25/E27</f>
        <v>0</v>
      </c>
      <c r="F29" s="46">
        <f t="shared" si="0"/>
        <v>0</v>
      </c>
    </row>
    <row r="30" spans="1:9" x14ac:dyDescent="0.25">
      <c r="D30" s="41"/>
      <c r="E30" s="16"/>
      <c r="F30" s="42"/>
    </row>
    <row r="31" spans="1:9" x14ac:dyDescent="0.25">
      <c r="A31" s="60" t="s">
        <v>19</v>
      </c>
      <c r="B31" s="61"/>
      <c r="C31" s="62"/>
      <c r="D31" s="41">
        <f>C6</f>
        <v>7852788.8399999999</v>
      </c>
      <c r="E31" s="16">
        <f>C7</f>
        <v>12081213.600000001</v>
      </c>
      <c r="F31" s="42">
        <f>C8</f>
        <v>10269031.560000001</v>
      </c>
    </row>
    <row r="32" spans="1:9" x14ac:dyDescent="0.25">
      <c r="D32" s="41"/>
      <c r="E32" s="16"/>
      <c r="F32" s="42"/>
    </row>
    <row r="33" spans="1:8" x14ac:dyDescent="0.25">
      <c r="A33" s="60" t="s">
        <v>14</v>
      </c>
      <c r="B33" s="61"/>
      <c r="C33" s="62"/>
      <c r="D33" s="41">
        <f>D29*D31</f>
        <v>0</v>
      </c>
      <c r="E33" s="16">
        <f t="shared" ref="E33:F33" si="1">E29*E31</f>
        <v>0</v>
      </c>
      <c r="F33" s="42">
        <f t="shared" si="1"/>
        <v>0</v>
      </c>
    </row>
    <row r="34" spans="1:8" x14ac:dyDescent="0.25">
      <c r="A34" s="8"/>
      <c r="B34" s="8"/>
      <c r="C34" s="8"/>
      <c r="D34" s="47"/>
      <c r="E34" s="19"/>
      <c r="F34" s="48"/>
    </row>
    <row r="35" spans="1:8" x14ac:dyDescent="0.25">
      <c r="A35" s="12" t="s">
        <v>11</v>
      </c>
      <c r="B35" s="12"/>
      <c r="C35" s="12"/>
      <c r="D35" s="41"/>
      <c r="E35" s="16"/>
      <c r="F35" s="42"/>
    </row>
    <row r="36" spans="1:8" x14ac:dyDescent="0.25">
      <c r="A36" s="60" t="s">
        <v>13</v>
      </c>
      <c r="B36" s="61"/>
      <c r="C36" s="62"/>
      <c r="D36" s="49">
        <v>98</v>
      </c>
      <c r="E36" s="20">
        <v>87</v>
      </c>
      <c r="F36" s="50">
        <v>435</v>
      </c>
    </row>
    <row r="37" spans="1:8" ht="30" customHeight="1" x14ac:dyDescent="0.25">
      <c r="A37" s="60" t="s">
        <v>20</v>
      </c>
      <c r="B37" s="61"/>
      <c r="C37" s="62"/>
      <c r="D37" s="41">
        <f>D36*300</f>
        <v>29400</v>
      </c>
      <c r="E37" s="16">
        <f>E36*300</f>
        <v>26100</v>
      </c>
      <c r="F37" s="42">
        <f>F36*300</f>
        <v>130500</v>
      </c>
    </row>
    <row r="38" spans="1:8" x14ac:dyDescent="0.25">
      <c r="A38" s="60" t="s">
        <v>15</v>
      </c>
      <c r="B38" s="61"/>
      <c r="C38" s="62"/>
      <c r="D38" s="51">
        <v>8102826</v>
      </c>
      <c r="E38" s="21">
        <v>2071038</v>
      </c>
      <c r="F38" s="52">
        <v>22232698</v>
      </c>
      <c r="H38" s="31"/>
    </row>
    <row r="39" spans="1:8" ht="29.25" customHeight="1" x14ac:dyDescent="0.25">
      <c r="A39" s="60" t="s">
        <v>21</v>
      </c>
      <c r="B39" s="61"/>
      <c r="C39" s="62"/>
      <c r="D39" s="53">
        <v>0</v>
      </c>
      <c r="E39" s="22">
        <v>0</v>
      </c>
      <c r="F39" s="52">
        <v>82073.570000000007</v>
      </c>
      <c r="G39" s="27"/>
    </row>
    <row r="40" spans="1:8" x14ac:dyDescent="0.25">
      <c r="A40" s="60" t="s">
        <v>37</v>
      </c>
      <c r="B40" s="61"/>
      <c r="C40" s="62"/>
      <c r="D40" s="41"/>
      <c r="E40" s="16"/>
      <c r="F40" s="44">
        <v>3.24</v>
      </c>
      <c r="G40" s="27"/>
    </row>
    <row r="41" spans="1:8" x14ac:dyDescent="0.25">
      <c r="D41" s="54"/>
      <c r="E41" s="23"/>
      <c r="F41" s="42"/>
    </row>
    <row r="42" spans="1:8" x14ac:dyDescent="0.25">
      <c r="A42" s="60" t="s">
        <v>8</v>
      </c>
      <c r="B42" s="61"/>
      <c r="C42" s="62"/>
      <c r="D42" s="41">
        <f>D25</f>
        <v>0</v>
      </c>
      <c r="E42" s="16">
        <f>E25</f>
        <v>0</v>
      </c>
      <c r="F42" s="42">
        <f>F25</f>
        <v>0</v>
      </c>
    </row>
    <row r="43" spans="1:8" x14ac:dyDescent="0.25">
      <c r="D43" s="54"/>
      <c r="E43" s="23"/>
      <c r="F43" s="42"/>
    </row>
    <row r="44" spans="1:8" ht="28.5" customHeight="1" x14ac:dyDescent="0.25">
      <c r="A44" s="60" t="s">
        <v>22</v>
      </c>
      <c r="B44" s="61"/>
      <c r="C44" s="62"/>
      <c r="D44" s="41">
        <f>D27-D38</f>
        <v>12805344500</v>
      </c>
      <c r="E44" s="16">
        <f>E27-E38</f>
        <v>8051039046</v>
      </c>
      <c r="F44" s="42">
        <f>F27-F38</f>
        <v>15481235220</v>
      </c>
    </row>
    <row r="45" spans="1:8" x14ac:dyDescent="0.25">
      <c r="D45" s="54"/>
      <c r="E45" s="23"/>
      <c r="F45" s="42"/>
    </row>
    <row r="46" spans="1:8" ht="32.25" customHeight="1" x14ac:dyDescent="0.25">
      <c r="A46" s="60" t="s">
        <v>24</v>
      </c>
      <c r="B46" s="61"/>
      <c r="C46" s="62"/>
      <c r="D46" s="45">
        <f>D42/D44</f>
        <v>0</v>
      </c>
      <c r="E46" s="18">
        <f t="shared" ref="E46:F46" si="2">E42/E44</f>
        <v>0</v>
      </c>
      <c r="F46" s="46">
        <f t="shared" si="2"/>
        <v>0</v>
      </c>
    </row>
    <row r="47" spans="1:8" x14ac:dyDescent="0.25">
      <c r="D47" s="41"/>
      <c r="E47" s="16"/>
      <c r="F47" s="42"/>
    </row>
    <row r="48" spans="1:8" ht="45.75" customHeight="1" x14ac:dyDescent="0.4">
      <c r="A48" s="60" t="s">
        <v>23</v>
      </c>
      <c r="B48" s="61"/>
      <c r="C48" s="62"/>
      <c r="D48" s="55">
        <f>D31-D37</f>
        <v>7823388.8399999999</v>
      </c>
      <c r="E48" s="32">
        <f>E31-E37</f>
        <v>12055113.600000001</v>
      </c>
      <c r="F48" s="56">
        <f>F31-F37-F39-F40</f>
        <v>10056454.75</v>
      </c>
    </row>
    <row r="49" spans="1:8" x14ac:dyDescent="0.25">
      <c r="A49" s="60" t="s">
        <v>36</v>
      </c>
      <c r="B49" s="61"/>
      <c r="C49" s="62"/>
      <c r="D49" s="41">
        <f t="shared" ref="D49:E49" si="3">D46*D48</f>
        <v>0</v>
      </c>
      <c r="E49" s="16">
        <f t="shared" si="3"/>
        <v>0</v>
      </c>
      <c r="F49" s="42">
        <f>F46*F48</f>
        <v>0</v>
      </c>
    </row>
    <row r="50" spans="1:8" x14ac:dyDescent="0.25">
      <c r="A50" s="28"/>
      <c r="B50" s="29"/>
      <c r="C50" s="30"/>
      <c r="D50" s="41"/>
      <c r="E50" s="16"/>
      <c r="F50" s="42"/>
    </row>
    <row r="51" spans="1:8" x14ac:dyDescent="0.25">
      <c r="A51" s="12" t="s">
        <v>35</v>
      </c>
      <c r="B51" s="12"/>
      <c r="C51" s="12"/>
      <c r="D51" s="41"/>
      <c r="E51" s="16"/>
      <c r="F51" s="42"/>
    </row>
    <row r="52" spans="1:8" ht="90" x14ac:dyDescent="0.25">
      <c r="A52" s="33" t="s">
        <v>38</v>
      </c>
      <c r="B52" s="29"/>
      <c r="C52" s="24"/>
      <c r="D52" s="41">
        <v>0</v>
      </c>
      <c r="E52" s="16">
        <f>-C52*0.0000165706767530564</f>
        <v>0</v>
      </c>
      <c r="F52" s="42">
        <v>0</v>
      </c>
    </row>
    <row r="53" spans="1:8" ht="90" x14ac:dyDescent="0.25">
      <c r="A53" s="33" t="s">
        <v>39</v>
      </c>
      <c r="B53" s="29"/>
      <c r="C53" s="24"/>
      <c r="D53" s="41">
        <v>0</v>
      </c>
      <c r="E53" s="16">
        <f>-C53*0.0000134035720909236</f>
        <v>0</v>
      </c>
      <c r="F53" s="42">
        <v>0</v>
      </c>
    </row>
    <row r="54" spans="1:8" ht="90" x14ac:dyDescent="0.25">
      <c r="A54" s="33" t="s">
        <v>40</v>
      </c>
      <c r="B54" s="29"/>
      <c r="C54" s="24"/>
      <c r="D54" s="41">
        <v>0</v>
      </c>
      <c r="E54" s="16">
        <v>0</v>
      </c>
      <c r="F54" s="42">
        <f>+C54*-2.37436027960609E-06</f>
        <v>0</v>
      </c>
      <c r="H54" s="13"/>
    </row>
    <row r="55" spans="1:8" x14ac:dyDescent="0.25">
      <c r="A55" s="28"/>
      <c r="B55" s="29"/>
      <c r="C55" s="30"/>
      <c r="D55" s="41"/>
      <c r="E55" s="16"/>
      <c r="F55" s="42"/>
    </row>
    <row r="56" spans="1:8" x14ac:dyDescent="0.25">
      <c r="A56" s="28"/>
      <c r="B56" s="29"/>
      <c r="C56" s="30"/>
      <c r="D56" s="41"/>
      <c r="E56" s="16"/>
      <c r="F56" s="42"/>
    </row>
    <row r="57" spans="1:8" x14ac:dyDescent="0.25">
      <c r="D57" s="41"/>
      <c r="E57" s="16"/>
      <c r="F57" s="42"/>
    </row>
    <row r="58" spans="1:8" ht="30.75" customHeight="1" x14ac:dyDescent="0.25">
      <c r="A58" s="60" t="s">
        <v>16</v>
      </c>
      <c r="B58" s="61"/>
      <c r="C58" s="62"/>
      <c r="D58" s="4">
        <f>D49+D52+D53</f>
        <v>0</v>
      </c>
      <c r="E58" s="57">
        <f>E49+E52+E53</f>
        <v>0</v>
      </c>
      <c r="F58" s="3">
        <f>F49+F54</f>
        <v>0</v>
      </c>
    </row>
    <row r="65" spans="1:6" x14ac:dyDescent="0.25">
      <c r="A65" s="8"/>
      <c r="B65" s="8"/>
      <c r="C65" s="8"/>
      <c r="D65" s="13"/>
      <c r="E65" s="13"/>
      <c r="F65" s="13"/>
    </row>
    <row r="69" spans="1:6" x14ac:dyDescent="0.25">
      <c r="A69" s="8"/>
      <c r="B69" s="8"/>
      <c r="C69" s="8"/>
    </row>
    <row r="73" spans="1:6" ht="17.25" x14ac:dyDescent="0.4">
      <c r="D73" s="11"/>
      <c r="E73" s="11"/>
      <c r="F73" s="11"/>
    </row>
  </sheetData>
  <sheetProtection password="CC52" sheet="1" formatColumns="0" formatRows="0"/>
  <mergeCells count="21">
    <mergeCell ref="A25:C25"/>
    <mergeCell ref="A27:C27"/>
    <mergeCell ref="A29:C29"/>
    <mergeCell ref="A31:C31"/>
    <mergeCell ref="A33:C33"/>
    <mergeCell ref="A4:C4"/>
    <mergeCell ref="A22:C22"/>
    <mergeCell ref="A23:C23"/>
    <mergeCell ref="A24:C24"/>
    <mergeCell ref="A19:F19"/>
    <mergeCell ref="A58:C58"/>
    <mergeCell ref="A36:C36"/>
    <mergeCell ref="A37:C37"/>
    <mergeCell ref="A38:C38"/>
    <mergeCell ref="A39:C39"/>
    <mergeCell ref="A42:C42"/>
    <mergeCell ref="A49:C49"/>
    <mergeCell ref="A40:C40"/>
    <mergeCell ref="A44:C44"/>
    <mergeCell ref="A46:C46"/>
    <mergeCell ref="A48:C4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4D2511-BBF8-4B69-A790-50707023DDFF}"/>
</file>

<file path=customXml/itemProps2.xml><?xml version="1.0" encoding="utf-8"?>
<ds:datastoreItem xmlns:ds="http://schemas.openxmlformats.org/officeDocument/2006/customXml" ds:itemID="{249B2365-D238-484C-94EC-2EDB815008ED}"/>
</file>

<file path=customXml/itemProps3.xml><?xml version="1.0" encoding="utf-8"?>
<ds:datastoreItem xmlns:ds="http://schemas.openxmlformats.org/officeDocument/2006/customXml" ds:itemID="{7A6B719A-A604-4E0B-BB89-C0AAACDE7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Beckner</dc:creator>
  <cp:lastModifiedBy>Lynn Beckner</cp:lastModifiedBy>
  <dcterms:created xsi:type="dcterms:W3CDTF">2022-02-09T13:19:38Z</dcterms:created>
  <dcterms:modified xsi:type="dcterms:W3CDTF">2025-01-03T13:42:17Z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{FED2335E-6A7C-4DB0-8A73-70FDA1796D9B}</vt:lpwstr>
  </property>
  <property fmtid="{D5CDD505-2E9C-101B-9397-08002B2CF9AE}" pid="3" name="ContentTypeId">
    <vt:lpwstr>0x010100D05DBA7E5F95E54BA1F8AEB58FC9F3CE</vt:lpwstr>
  </property>
</Properties>
</file>