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P:\"/>
    </mc:Choice>
  </mc:AlternateContent>
  <bookViews>
    <workbookView xWindow="0" yWindow="0" windowWidth="23040" windowHeight="8100" activeTab="3"/>
  </bookViews>
  <sheets>
    <sheet name="Task 1" sheetId="1" r:id="rId1"/>
    <sheet name="Task 2" sheetId="2" r:id="rId2"/>
    <sheet name="Task 3" sheetId="3" r:id="rId3"/>
    <sheet name="Task 3 Medicaid" sheetId="8" r:id="rId4"/>
    <sheet name="Task 4" sheetId="4" r:id="rId5"/>
    <sheet name="Task 5" sheetId="5" r:id="rId6"/>
    <sheet name="Task 6" sheetId="6" r:id="rId7"/>
    <sheet name="Task 7" sheetId="7" r:id="rId8"/>
    <sheet name="2.5k AP" sheetId="9" r:id="rId9"/>
    <sheet name="5k AP" sheetId="10"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1" i="8" l="1"/>
  <c r="G21" i="8"/>
  <c r="H20" i="8"/>
  <c r="G20" i="8"/>
  <c r="H19" i="8"/>
  <c r="G19" i="8"/>
  <c r="J15" i="8"/>
  <c r="J13" i="8"/>
  <c r="J14" i="8"/>
  <c r="I15" i="8"/>
  <c r="I13" i="8"/>
  <c r="I14" i="8"/>
  <c r="AF13" i="3" l="1"/>
  <c r="J82" i="9"/>
  <c r="J81" i="9"/>
  <c r="J80" i="9"/>
  <c r="J79" i="9"/>
  <c r="J78" i="9"/>
  <c r="J77" i="9"/>
  <c r="J76" i="9"/>
  <c r="J75" i="9"/>
  <c r="J74" i="9"/>
  <c r="J73" i="9"/>
  <c r="J72" i="9"/>
  <c r="J71" i="9"/>
  <c r="J70" i="9"/>
  <c r="J69" i="9"/>
  <c r="J68" i="9"/>
  <c r="J67" i="9"/>
  <c r="J66" i="9"/>
  <c r="J64" i="9"/>
  <c r="J63" i="9"/>
  <c r="J62" i="9"/>
  <c r="J61" i="9"/>
  <c r="J60" i="9"/>
  <c r="J59" i="9"/>
  <c r="J58" i="9"/>
  <c r="J57" i="9"/>
  <c r="J56" i="9"/>
  <c r="J55" i="9"/>
  <c r="J54" i="9"/>
  <c r="J65" i="9"/>
  <c r="W45" i="10"/>
  <c r="X45" i="10" s="1"/>
  <c r="X42" i="10" s="1"/>
  <c r="H45" i="10"/>
  <c r="I45" i="10" s="1"/>
  <c r="I42" i="10" s="1"/>
  <c r="AB42" i="10"/>
  <c r="AA42" i="10"/>
  <c r="Z42" i="10"/>
  <c r="Y42" i="10"/>
  <c r="W42" i="10"/>
  <c r="V42" i="10"/>
  <c r="U42" i="10"/>
  <c r="T42" i="10"/>
  <c r="S42" i="10"/>
  <c r="M42" i="10"/>
  <c r="L42" i="10"/>
  <c r="K42" i="10"/>
  <c r="J42" i="10"/>
  <c r="G42" i="10"/>
  <c r="F42" i="10"/>
  <c r="E42" i="10"/>
  <c r="D42" i="10"/>
  <c r="AB41" i="10"/>
  <c r="AA41" i="10"/>
  <c r="Z41" i="10"/>
  <c r="Y41" i="10"/>
  <c r="X41" i="10"/>
  <c r="W41" i="10"/>
  <c r="V41" i="10"/>
  <c r="U41" i="10"/>
  <c r="T41" i="10"/>
  <c r="S41" i="10"/>
  <c r="R41" i="10"/>
  <c r="M41" i="10"/>
  <c r="L41" i="10"/>
  <c r="K41" i="10"/>
  <c r="J41" i="10"/>
  <c r="I41" i="10"/>
  <c r="H41" i="10"/>
  <c r="G41" i="10"/>
  <c r="F41" i="10"/>
  <c r="E41" i="10"/>
  <c r="D41" i="10"/>
  <c r="C41" i="10"/>
  <c r="AB39" i="10"/>
  <c r="AA39" i="10"/>
  <c r="Z39" i="10"/>
  <c r="Y39" i="10"/>
  <c r="X39" i="10"/>
  <c r="W39" i="10"/>
  <c r="V39" i="10"/>
  <c r="U39" i="10"/>
  <c r="T39" i="10"/>
  <c r="S39" i="10"/>
  <c r="R39" i="10"/>
  <c r="M39" i="10"/>
  <c r="L39" i="10"/>
  <c r="K39" i="10"/>
  <c r="J39" i="10"/>
  <c r="I39" i="10"/>
  <c r="H39" i="10"/>
  <c r="G39" i="10"/>
  <c r="F39" i="10"/>
  <c r="E39" i="10"/>
  <c r="D39" i="10"/>
  <c r="C39" i="10"/>
  <c r="AB38" i="10"/>
  <c r="AA38" i="10"/>
  <c r="Z38" i="10"/>
  <c r="Y38" i="10"/>
  <c r="X38" i="10"/>
  <c r="W38" i="10"/>
  <c r="V38" i="10"/>
  <c r="U38" i="10"/>
  <c r="T38" i="10"/>
  <c r="S38" i="10"/>
  <c r="R38" i="10"/>
  <c r="M38" i="10"/>
  <c r="L38" i="10"/>
  <c r="K38" i="10"/>
  <c r="J38" i="10"/>
  <c r="I38" i="10"/>
  <c r="H38" i="10"/>
  <c r="G38" i="10"/>
  <c r="F38" i="10"/>
  <c r="E38" i="10"/>
  <c r="D38" i="10"/>
  <c r="C38" i="10"/>
  <c r="S36" i="10"/>
  <c r="T36" i="10" s="1"/>
  <c r="U36" i="10" s="1"/>
  <c r="V36" i="10" s="1"/>
  <c r="W36" i="10" s="1"/>
  <c r="X36" i="10" s="1"/>
  <c r="Y36" i="10" s="1"/>
  <c r="Z36" i="10" s="1"/>
  <c r="AA36" i="10" s="1"/>
  <c r="AB36" i="10" s="1"/>
  <c r="D36" i="10"/>
  <c r="E36" i="10" s="1"/>
  <c r="F36" i="10" s="1"/>
  <c r="G36" i="10" s="1"/>
  <c r="H36" i="10" s="1"/>
  <c r="I36" i="10" s="1"/>
  <c r="J36" i="10" s="1"/>
  <c r="K36" i="10" s="1"/>
  <c r="L36" i="10" s="1"/>
  <c r="M36" i="10" s="1"/>
  <c r="W45" i="9"/>
  <c r="W42" i="9" s="1"/>
  <c r="AB42" i="9"/>
  <c r="AA42" i="9"/>
  <c r="Z42" i="9"/>
  <c r="Y42" i="9"/>
  <c r="V42" i="9"/>
  <c r="U42" i="9"/>
  <c r="T42" i="9"/>
  <c r="S42" i="9"/>
  <c r="AB41" i="9"/>
  <c r="AA41" i="9"/>
  <c r="Z41" i="9"/>
  <c r="Y41" i="9"/>
  <c r="X41" i="9"/>
  <c r="W41" i="9"/>
  <c r="V41" i="9"/>
  <c r="U41" i="9"/>
  <c r="T41" i="9"/>
  <c r="S41" i="9"/>
  <c r="R41" i="9"/>
  <c r="AB39" i="9"/>
  <c r="AA39" i="9"/>
  <c r="Z39" i="9"/>
  <c r="Y39" i="9"/>
  <c r="X39" i="9"/>
  <c r="W39" i="9"/>
  <c r="V39" i="9"/>
  <c r="U39" i="9"/>
  <c r="T39" i="9"/>
  <c r="S39" i="9"/>
  <c r="R39" i="9"/>
  <c r="AB38" i="9"/>
  <c r="AA38" i="9"/>
  <c r="Z38" i="9"/>
  <c r="Y38" i="9"/>
  <c r="X38" i="9"/>
  <c r="W38" i="9"/>
  <c r="V38" i="9"/>
  <c r="U38" i="9"/>
  <c r="T38" i="9"/>
  <c r="S38" i="9"/>
  <c r="R38" i="9"/>
  <c r="S36" i="9"/>
  <c r="T36" i="9" s="1"/>
  <c r="U36" i="9" s="1"/>
  <c r="V36" i="9" s="1"/>
  <c r="W36" i="9" s="1"/>
  <c r="X36" i="9" s="1"/>
  <c r="Y36" i="9" s="1"/>
  <c r="Z36" i="9" s="1"/>
  <c r="AA36" i="9" s="1"/>
  <c r="AB36" i="9" s="1"/>
  <c r="M41" i="9"/>
  <c r="L41" i="9"/>
  <c r="K41" i="9"/>
  <c r="J41" i="9"/>
  <c r="I41" i="9"/>
  <c r="H41" i="9"/>
  <c r="G41" i="9"/>
  <c r="F41" i="9"/>
  <c r="E41" i="9"/>
  <c r="D41" i="9"/>
  <c r="C41" i="9"/>
  <c r="H45" i="9"/>
  <c r="H42" i="9" s="1"/>
  <c r="M42" i="9"/>
  <c r="L42" i="9"/>
  <c r="K42" i="9"/>
  <c r="J42" i="9"/>
  <c r="G42" i="9"/>
  <c r="F42" i="9"/>
  <c r="E42" i="9"/>
  <c r="D42" i="9"/>
  <c r="M39" i="9"/>
  <c r="L39" i="9"/>
  <c r="K39" i="9"/>
  <c r="J39" i="9"/>
  <c r="I39" i="9"/>
  <c r="H39" i="9"/>
  <c r="G39" i="9"/>
  <c r="F39" i="9"/>
  <c r="E39" i="9"/>
  <c r="D39" i="9"/>
  <c r="C39" i="9"/>
  <c r="M38" i="9"/>
  <c r="L38" i="9"/>
  <c r="K38" i="9"/>
  <c r="J38" i="9"/>
  <c r="I38" i="9"/>
  <c r="H38" i="9"/>
  <c r="G38" i="9"/>
  <c r="F38" i="9"/>
  <c r="E38" i="9"/>
  <c r="D38" i="9"/>
  <c r="C38" i="9"/>
  <c r="D36" i="9"/>
  <c r="E36" i="9" s="1"/>
  <c r="F36" i="9" s="1"/>
  <c r="G36" i="9" s="1"/>
  <c r="H36" i="9" s="1"/>
  <c r="I36" i="9" s="1"/>
  <c r="J36" i="9" s="1"/>
  <c r="K36" i="9" s="1"/>
  <c r="L36" i="9" s="1"/>
  <c r="M36" i="9" s="1"/>
  <c r="R48" i="9" l="1"/>
  <c r="S48" i="9" s="1"/>
  <c r="T48" i="9" s="1"/>
  <c r="U48" i="9" s="1"/>
  <c r="V48" i="9" s="1"/>
  <c r="W48" i="9" s="1"/>
  <c r="H42" i="10"/>
  <c r="C48" i="10"/>
  <c r="D48" i="10" s="1"/>
  <c r="E48" i="10" s="1"/>
  <c r="F48" i="10" s="1"/>
  <c r="G48" i="10" s="1"/>
  <c r="H48" i="10" s="1"/>
  <c r="I48" i="10" s="1"/>
  <c r="J48" i="10" s="1"/>
  <c r="K48" i="10" s="1"/>
  <c r="L48" i="10" s="1"/>
  <c r="M48" i="10" s="1"/>
  <c r="R48" i="10"/>
  <c r="S48" i="10" s="1"/>
  <c r="T48" i="10" s="1"/>
  <c r="U48" i="10" s="1"/>
  <c r="V48" i="10" s="1"/>
  <c r="W48" i="10" s="1"/>
  <c r="X48" i="10" s="1"/>
  <c r="Y48" i="10" s="1"/>
  <c r="Z48" i="10" s="1"/>
  <c r="AA48" i="10" s="1"/>
  <c r="AB48" i="10" s="1"/>
  <c r="X45" i="9"/>
  <c r="X42" i="9" s="1"/>
  <c r="X48" i="9" s="1"/>
  <c r="Y48" i="9" s="1"/>
  <c r="Z48" i="9" s="1"/>
  <c r="AA48" i="9" s="1"/>
  <c r="AB48" i="9" s="1"/>
  <c r="C48" i="9"/>
  <c r="D48" i="9" s="1"/>
  <c r="E48" i="9" s="1"/>
  <c r="F48" i="9" s="1"/>
  <c r="G48" i="9" s="1"/>
  <c r="H48" i="9" s="1"/>
  <c r="I48" i="9" s="1"/>
  <c r="J48" i="9" s="1"/>
  <c r="K48" i="9" s="1"/>
  <c r="L48" i="9" s="1"/>
  <c r="M48" i="9" s="1"/>
  <c r="I45" i="9"/>
  <c r="I42" i="9" s="1"/>
  <c r="AF15" i="8" l="1"/>
  <c r="AF14" i="8"/>
  <c r="AF13" i="8"/>
  <c r="AF14" i="3"/>
  <c r="AF15" i="3"/>
  <c r="AC44" i="7" l="1"/>
  <c r="AB44" i="7"/>
  <c r="AA44" i="7"/>
  <c r="Z44" i="7"/>
  <c r="Y44" i="7"/>
  <c r="X44" i="7"/>
  <c r="W44" i="7"/>
  <c r="V44" i="7"/>
  <c r="U44" i="7"/>
  <c r="T44" i="7"/>
  <c r="AC42" i="7"/>
  <c r="AB42" i="7"/>
  <c r="AA42" i="7"/>
  <c r="Z42" i="7"/>
  <c r="Y42" i="7"/>
  <c r="X42" i="7"/>
  <c r="W42" i="7"/>
  <c r="V42" i="7"/>
  <c r="U42" i="7"/>
  <c r="T42" i="7"/>
  <c r="AC41" i="7"/>
  <c r="AB41" i="7"/>
  <c r="AA41" i="7"/>
  <c r="Z41" i="7"/>
  <c r="Y41" i="7"/>
  <c r="X41" i="7"/>
  <c r="W41" i="7"/>
  <c r="V41" i="7"/>
  <c r="U41" i="7"/>
  <c r="T41" i="7"/>
  <c r="S44" i="7"/>
  <c r="S42" i="7"/>
  <c r="S41" i="7"/>
  <c r="S51" i="7" s="1"/>
  <c r="T51" i="7" s="1"/>
  <c r="U51" i="7" s="1"/>
  <c r="V51" i="7" s="1"/>
  <c r="W51" i="7" s="1"/>
  <c r="X51" i="7" s="1"/>
  <c r="Y51" i="7" s="1"/>
  <c r="Z51" i="7" s="1"/>
  <c r="AA51" i="7" s="1"/>
  <c r="AB51" i="7" s="1"/>
  <c r="AC51" i="7" s="1"/>
  <c r="N44" i="7" l="1"/>
  <c r="M44" i="7"/>
  <c r="L44" i="7"/>
  <c r="K44" i="7"/>
  <c r="J44" i="7"/>
  <c r="I44" i="7"/>
  <c r="H44" i="7"/>
  <c r="G44" i="7"/>
  <c r="F44" i="7"/>
  <c r="E44" i="7"/>
  <c r="D44" i="7"/>
  <c r="I48" i="7"/>
  <c r="I45" i="7" s="1"/>
  <c r="N45" i="7"/>
  <c r="M45" i="7"/>
  <c r="L45" i="7"/>
  <c r="K45" i="7"/>
  <c r="H45" i="7"/>
  <c r="G45" i="7"/>
  <c r="F45" i="7"/>
  <c r="E45" i="7"/>
  <c r="N42" i="7"/>
  <c r="M42" i="7"/>
  <c r="L42" i="7"/>
  <c r="K42" i="7"/>
  <c r="J42" i="7"/>
  <c r="I42" i="7"/>
  <c r="H42" i="7"/>
  <c r="G42" i="7"/>
  <c r="F42" i="7"/>
  <c r="E42" i="7"/>
  <c r="D42" i="7"/>
  <c r="N41" i="7"/>
  <c r="M41" i="7"/>
  <c r="L41" i="7"/>
  <c r="K41" i="7"/>
  <c r="J41" i="7"/>
  <c r="I41" i="7"/>
  <c r="H41" i="7"/>
  <c r="G41" i="7"/>
  <c r="F41" i="7"/>
  <c r="E41" i="7"/>
  <c r="D41" i="7"/>
  <c r="D51" i="7" l="1"/>
  <c r="E51" i="7" s="1"/>
  <c r="F51" i="7" s="1"/>
  <c r="G51" i="7" s="1"/>
  <c r="H51" i="7" s="1"/>
  <c r="I51" i="7" s="1"/>
  <c r="J48" i="7"/>
  <c r="J45" i="7" s="1"/>
  <c r="J51" i="7" l="1"/>
  <c r="K51" i="7" s="1"/>
  <c r="L51" i="7" s="1"/>
  <c r="M51" i="7" s="1"/>
  <c r="N51" i="7" s="1"/>
  <c r="AC20" i="3"/>
  <c r="AB20" i="3"/>
  <c r="AA20" i="3"/>
  <c r="AC19" i="3"/>
  <c r="AB19" i="3"/>
  <c r="AA19" i="3"/>
  <c r="AC18" i="3"/>
  <c r="AB18" i="3"/>
  <c r="AA18" i="3"/>
  <c r="AC17" i="3"/>
  <c r="AB17" i="3"/>
  <c r="AA17" i="3"/>
  <c r="AC16" i="3"/>
  <c r="AB16" i="3"/>
  <c r="AA16" i="3"/>
  <c r="AC15" i="3"/>
  <c r="AB15" i="3"/>
  <c r="AA15" i="3"/>
  <c r="AC14" i="3"/>
  <c r="AB14" i="3"/>
  <c r="AA14" i="3"/>
  <c r="Y20" i="3"/>
  <c r="X20" i="3"/>
  <c r="W20" i="3"/>
  <c r="Y19" i="3"/>
  <c r="X19" i="3"/>
  <c r="W19" i="3"/>
  <c r="Y18" i="3"/>
  <c r="X18" i="3"/>
  <c r="W18" i="3"/>
  <c r="Y17" i="3"/>
  <c r="X17" i="3"/>
  <c r="W17" i="3"/>
  <c r="Y16" i="3"/>
  <c r="X16" i="3"/>
  <c r="W16" i="3"/>
  <c r="Y15" i="3"/>
  <c r="X15" i="3"/>
  <c r="W15" i="3"/>
  <c r="Y14" i="3"/>
  <c r="X14" i="3"/>
  <c r="W14" i="3"/>
  <c r="Z21" i="3"/>
  <c r="V21" i="3"/>
  <c r="W21" i="3" l="1"/>
  <c r="M21" i="3" s="1"/>
  <c r="Y21" i="3"/>
  <c r="O21" i="3" s="1"/>
  <c r="X21" i="3"/>
  <c r="N21" i="3" s="1"/>
  <c r="AA21" i="3"/>
  <c r="Q21" i="3" s="1"/>
  <c r="AB21" i="3"/>
  <c r="R21" i="3" s="1"/>
  <c r="AC21" i="3"/>
  <c r="S21" i="3" s="1"/>
  <c r="F9" i="4" l="1"/>
  <c r="F8" i="4"/>
  <c r="E9" i="4"/>
  <c r="E8" i="4"/>
  <c r="D8" i="4"/>
  <c r="D9" i="4"/>
  <c r="C9" i="4"/>
  <c r="C8" i="4"/>
  <c r="E11" i="6" l="1"/>
  <c r="D11" i="6"/>
  <c r="D27" i="6" l="1"/>
  <c r="E27" i="6" l="1"/>
  <c r="D38" i="6" s="1" a="1"/>
  <c r="D38" i="6" s="1"/>
  <c r="F27" i="6"/>
  <c r="D39" i="6" l="1"/>
  <c r="D40" i="6"/>
  <c r="E29" i="5" l="1"/>
  <c r="W16" i="8" l="1"/>
  <c r="X16" i="8"/>
  <c r="Y16" i="8"/>
  <c r="W15" i="8"/>
  <c r="X15" i="8"/>
  <c r="Y15" i="8"/>
  <c r="Y20" i="8"/>
  <c r="X20" i="8"/>
  <c r="W20" i="8"/>
  <c r="AC16" i="8"/>
  <c r="AA16" i="8"/>
  <c r="AB16" i="8"/>
  <c r="AC14" i="8"/>
  <c r="AB14" i="8"/>
  <c r="AA14" i="8"/>
  <c r="AC19" i="8"/>
  <c r="AB19" i="8"/>
  <c r="AA19" i="8"/>
  <c r="AC18" i="8"/>
  <c r="AB18" i="8"/>
  <c r="AA18" i="8"/>
  <c r="AA20" i="8"/>
  <c r="AB20" i="8"/>
  <c r="AC20" i="8"/>
  <c r="J84" i="8"/>
  <c r="S84" i="8"/>
  <c r="Y18" i="8" l="1"/>
  <c r="X18" i="8"/>
  <c r="W18" i="8"/>
  <c r="W19" i="8"/>
  <c r="Y19" i="8"/>
  <c r="X19" i="8"/>
  <c r="W17" i="8"/>
  <c r="X17" i="8"/>
  <c r="Y17" i="8"/>
  <c r="Y14" i="8"/>
  <c r="Y21" i="8" s="1"/>
  <c r="X14" i="8"/>
  <c r="X21" i="8" s="1"/>
  <c r="W14" i="8"/>
  <c r="W21" i="8" s="1"/>
  <c r="V21" i="8"/>
  <c r="AB15" i="8"/>
  <c r="AB21" i="8" s="1"/>
  <c r="R21" i="8" s="1"/>
  <c r="AA15" i="8"/>
  <c r="AA21" i="8" s="1"/>
  <c r="Q21" i="8" s="1"/>
  <c r="AC15" i="8"/>
  <c r="AC21" i="8" s="1"/>
  <c r="S21" i="8" s="1"/>
  <c r="Z21" i="8"/>
  <c r="AA17" i="8"/>
  <c r="AB17" i="8"/>
  <c r="AC17" i="8"/>
  <c r="W84" i="8"/>
  <c r="K84" i="8"/>
  <c r="X84" i="8"/>
  <c r="U84" i="8"/>
  <c r="O84" i="8"/>
  <c r="M84" i="8"/>
  <c r="N84" i="8"/>
  <c r="W80" i="8"/>
  <c r="L84" i="8"/>
  <c r="V84" i="8"/>
  <c r="I80" i="8"/>
  <c r="R84" i="8"/>
  <c r="I84" i="8"/>
  <c r="T84" i="8"/>
  <c r="AA84" i="8"/>
  <c r="AD84" i="8"/>
  <c r="AC84" i="8"/>
  <c r="AF84" i="8"/>
  <c r="AG84" i="8"/>
  <c r="U82" i="8"/>
  <c r="AE84" i="8"/>
  <c r="AB84" i="8"/>
  <c r="N51" i="8"/>
  <c r="AA81" i="8"/>
  <c r="AF81" i="8"/>
  <c r="V81" i="8"/>
  <c r="W81" i="8"/>
  <c r="R81" i="8"/>
  <c r="S81" i="8"/>
  <c r="T81" i="8"/>
  <c r="U81" i="8"/>
  <c r="X81" i="8"/>
  <c r="AC80" i="8"/>
  <c r="AD80" i="8"/>
  <c r="AA80" i="8"/>
  <c r="AF80" i="8"/>
  <c r="AB80" i="8"/>
  <c r="AF79" i="8"/>
  <c r="AB79" i="8"/>
  <c r="AC79" i="8"/>
  <c r="X79" i="8"/>
  <c r="W79" i="8"/>
  <c r="S79" i="8"/>
  <c r="T79" i="8"/>
  <c r="V79" i="8"/>
  <c r="U79" i="8"/>
  <c r="O79" i="8"/>
  <c r="N79" i="8"/>
  <c r="J79" i="8"/>
  <c r="K79" i="8"/>
  <c r="M79" i="8"/>
  <c r="L79" i="8"/>
  <c r="V51" i="8"/>
  <c r="V85" i="8"/>
  <c r="S85" i="8"/>
  <c r="X85" i="8"/>
  <c r="U85" i="8"/>
  <c r="R85" i="8"/>
  <c r="T85" i="8"/>
  <c r="W85" i="8"/>
  <c r="I85" i="8"/>
  <c r="L85" i="8"/>
  <c r="M85" i="8"/>
  <c r="J85" i="8"/>
  <c r="O85" i="8"/>
  <c r="N85" i="8"/>
  <c r="K85" i="8"/>
  <c r="AA85" i="8"/>
  <c r="AF85" i="8"/>
  <c r="AB85" i="8"/>
  <c r="T49" i="8"/>
  <c r="T46" i="8"/>
  <c r="R83" i="8"/>
  <c r="W83" i="8"/>
  <c r="S83" i="8"/>
  <c r="U83" i="8"/>
  <c r="X83" i="8"/>
  <c r="V83" i="8"/>
  <c r="T83" i="8"/>
  <c r="O49" i="8"/>
  <c r="M83" i="8"/>
  <c r="O83" i="8"/>
  <c r="J83" i="8"/>
  <c r="L83" i="8"/>
  <c r="N83" i="8"/>
  <c r="I83" i="8"/>
  <c r="K83" i="8"/>
  <c r="AF83" i="8"/>
  <c r="AG83" i="8"/>
  <c r="AB83" i="8"/>
  <c r="AE83" i="8"/>
  <c r="AC83" i="8"/>
  <c r="I81" i="8"/>
  <c r="N81" i="8"/>
  <c r="J81" i="8"/>
  <c r="K81" i="8"/>
  <c r="L81" i="8"/>
  <c r="M81" i="8"/>
  <c r="O81" i="8"/>
  <c r="AE82" i="8"/>
  <c r="AC82" i="8"/>
  <c r="AG82" i="8"/>
  <c r="AA82" i="8"/>
  <c r="AF82" i="8"/>
  <c r="AD82" i="8"/>
  <c r="AB82" i="8"/>
  <c r="V47" i="8"/>
  <c r="T47" i="8"/>
  <c r="S47" i="8"/>
  <c r="R47" i="8"/>
  <c r="W47" i="8"/>
  <c r="X47" i="8"/>
  <c r="X52" i="8"/>
  <c r="W52" i="8"/>
  <c r="V52" i="8"/>
  <c r="U52" i="8"/>
  <c r="T52" i="8"/>
  <c r="S52" i="8"/>
  <c r="R52" i="8"/>
  <c r="M47" i="8"/>
  <c r="L47" i="8"/>
  <c r="K47" i="8"/>
  <c r="N47" i="8"/>
  <c r="J47" i="8"/>
  <c r="I47" i="8"/>
  <c r="O47" i="8"/>
  <c r="L52" i="8"/>
  <c r="M52" i="8"/>
  <c r="K52" i="8"/>
  <c r="N52" i="8"/>
  <c r="J52" i="8"/>
  <c r="I52" i="8"/>
  <c r="O52" i="8"/>
  <c r="T48" i="8"/>
  <c r="U48" i="8"/>
  <c r="V48" i="8"/>
  <c r="R48" i="8"/>
  <c r="X48" i="8"/>
  <c r="W48" i="8"/>
  <c r="AG47" i="8"/>
  <c r="AE47" i="8"/>
  <c r="AC47" i="8"/>
  <c r="AF47" i="8"/>
  <c r="AE52" i="8"/>
  <c r="AF52" i="8"/>
  <c r="AD52" i="8"/>
  <c r="AG52" i="8"/>
  <c r="AC52" i="8"/>
  <c r="O48" i="8"/>
  <c r="J48" i="8"/>
  <c r="I48" i="8"/>
  <c r="K48" i="8"/>
  <c r="N48" i="8"/>
  <c r="L48" i="8"/>
  <c r="M48" i="8"/>
  <c r="AF48" i="8"/>
  <c r="AD48" i="8"/>
  <c r="AC48" i="8"/>
  <c r="O21" i="8" l="1"/>
  <c r="AE81" i="8"/>
  <c r="AC50" i="8"/>
  <c r="AE79" i="8"/>
  <c r="M21" i="8"/>
  <c r="AE85" i="8"/>
  <c r="AG85" i="8"/>
  <c r="AD85" i="8"/>
  <c r="AA83" i="8"/>
  <c r="AC85" i="8"/>
  <c r="AG79" i="8"/>
  <c r="AC81" i="8"/>
  <c r="S48" i="8"/>
  <c r="AA48" i="8"/>
  <c r="AD79" i="8"/>
  <c r="AG80" i="8"/>
  <c r="AG81" i="8"/>
  <c r="AA47" i="8"/>
  <c r="AD81" i="8"/>
  <c r="N21" i="8"/>
  <c r="AA52" i="8"/>
  <c r="U47" i="8"/>
  <c r="AD83" i="8"/>
  <c r="AE80" i="8"/>
  <c r="AB81" i="8"/>
  <c r="I79" i="8"/>
  <c r="R79" i="8"/>
  <c r="F15" i="8"/>
  <c r="AC59" i="8"/>
  <c r="T80" i="8"/>
  <c r="X80" i="8"/>
  <c r="S80" i="8"/>
  <c r="V80" i="8"/>
  <c r="R80" i="8"/>
  <c r="U80" i="8"/>
  <c r="AA51" i="8"/>
  <c r="L80" i="8"/>
  <c r="K80" i="8"/>
  <c r="J80" i="8"/>
  <c r="O80" i="8"/>
  <c r="M80" i="8"/>
  <c r="N80" i="8"/>
  <c r="AE51" i="8"/>
  <c r="S82" i="8"/>
  <c r="I51" i="8"/>
  <c r="J51" i="8"/>
  <c r="O51" i="8"/>
  <c r="K51" i="8"/>
  <c r="T51" i="8"/>
  <c r="L51" i="8"/>
  <c r="U51" i="8"/>
  <c r="M51" i="8"/>
  <c r="AE50" i="8"/>
  <c r="AA50" i="8"/>
  <c r="T82" i="8"/>
  <c r="W82" i="8"/>
  <c r="X82" i="8"/>
  <c r="R82" i="8"/>
  <c r="AB50" i="8"/>
  <c r="V82" i="8"/>
  <c r="AF50" i="8"/>
  <c r="K82" i="8"/>
  <c r="AG51" i="8"/>
  <c r="N82" i="8"/>
  <c r="I82" i="8"/>
  <c r="O82" i="8"/>
  <c r="M82" i="8"/>
  <c r="J82" i="8"/>
  <c r="AE48" i="8"/>
  <c r="AF46" i="8"/>
  <c r="AB47" i="8"/>
  <c r="AE46" i="8"/>
  <c r="AB48" i="8"/>
  <c r="AB51" i="8"/>
  <c r="AB52" i="8"/>
  <c r="AD46" i="8"/>
  <c r="AA79" i="8"/>
  <c r="W49" i="8"/>
  <c r="AG48" i="8"/>
  <c r="AD47" i="8"/>
  <c r="X49" i="8"/>
  <c r="AB49" i="8"/>
  <c r="V49" i="8"/>
  <c r="L82" i="8"/>
  <c r="J49" i="8"/>
  <c r="I49" i="8"/>
  <c r="K49" i="8"/>
  <c r="AA49" i="8"/>
  <c r="M49" i="8"/>
  <c r="L49" i="8"/>
  <c r="N49" i="8"/>
  <c r="AF49" i="8"/>
  <c r="AE49" i="8"/>
  <c r="AD49" i="8"/>
  <c r="W51" i="8"/>
  <c r="U49" i="8"/>
  <c r="X51" i="8"/>
  <c r="R49" i="8"/>
  <c r="S51" i="8"/>
  <c r="S49" i="8"/>
  <c r="R51" i="8"/>
  <c r="S46" i="8"/>
  <c r="U46" i="8"/>
  <c r="AC49" i="8"/>
  <c r="V46" i="8"/>
  <c r="W46" i="8"/>
  <c r="X46" i="8"/>
  <c r="O50" i="8"/>
  <c r="N50" i="8"/>
  <c r="M50" i="8"/>
  <c r="L50" i="8"/>
  <c r="K50" i="8"/>
  <c r="J50" i="8"/>
  <c r="I50" i="8"/>
  <c r="M46" i="8"/>
  <c r="O46" i="8"/>
  <c r="L46" i="8"/>
  <c r="K46" i="8"/>
  <c r="J46" i="8"/>
  <c r="N46" i="8"/>
  <c r="W50" i="8"/>
  <c r="V50" i="8"/>
  <c r="U50" i="8"/>
  <c r="T50" i="8"/>
  <c r="S50" i="8"/>
  <c r="R50" i="8"/>
  <c r="X50" i="8"/>
  <c r="H13" i="8" l="1"/>
  <c r="K59" i="8"/>
  <c r="H14" i="8"/>
  <c r="F13" i="8"/>
  <c r="AG49" i="8"/>
  <c r="AC46" i="8"/>
  <c r="AC51" i="8"/>
  <c r="AB46" i="8"/>
  <c r="T59" i="8"/>
  <c r="AG46" i="8"/>
  <c r="AF51" i="8"/>
  <c r="AG50" i="8"/>
  <c r="AD50" i="8"/>
  <c r="H15" i="8"/>
  <c r="F14" i="8"/>
  <c r="AD51" i="8"/>
  <c r="I46" i="8"/>
  <c r="G13" i="8" s="1"/>
  <c r="E13" i="8"/>
  <c r="K26" i="8"/>
  <c r="T26" i="8"/>
  <c r="E14" i="8"/>
  <c r="R46" i="8"/>
  <c r="G14" i="8" s="1"/>
  <c r="E15" i="8"/>
  <c r="AC26" i="8"/>
  <c r="AA46" i="8"/>
  <c r="G15" i="8" l="1"/>
  <c r="T52" i="3" l="1"/>
  <c r="V52" i="3"/>
  <c r="R52" i="3"/>
  <c r="X52" i="3"/>
  <c r="S52" i="3"/>
  <c r="W52" i="3"/>
  <c r="U52" i="3"/>
  <c r="N52" i="3"/>
  <c r="M52" i="3"/>
  <c r="O52" i="3"/>
  <c r="L52" i="3"/>
  <c r="K52" i="3"/>
  <c r="J52" i="3"/>
  <c r="I52" i="3"/>
  <c r="AA52" i="3"/>
  <c r="AF52" i="3"/>
  <c r="AC52" i="3"/>
  <c r="AG52" i="3"/>
  <c r="AE52" i="3"/>
  <c r="AD52" i="3"/>
  <c r="X49" i="3"/>
  <c r="S49" i="3"/>
  <c r="W49" i="3"/>
  <c r="R49" i="3"/>
  <c r="U49" i="3"/>
  <c r="V49" i="3"/>
  <c r="T49" i="3"/>
  <c r="AE49" i="3"/>
  <c r="AF49" i="3"/>
  <c r="AD49" i="3"/>
  <c r="AG49" i="3"/>
  <c r="AA49" i="3"/>
  <c r="AC49" i="3"/>
  <c r="M49" i="3"/>
  <c r="L49" i="3"/>
  <c r="N49" i="3"/>
  <c r="K49" i="3"/>
  <c r="I49" i="3"/>
  <c r="O49" i="3"/>
  <c r="J49" i="3"/>
  <c r="W50" i="3"/>
  <c r="V50" i="3"/>
  <c r="X50" i="3"/>
  <c r="T50" i="3"/>
  <c r="R50" i="3"/>
  <c r="S50" i="3"/>
  <c r="U50" i="3"/>
  <c r="AC50" i="3"/>
  <c r="AF50" i="3"/>
  <c r="AE50" i="3"/>
  <c r="AG50" i="3"/>
  <c r="AA50" i="3"/>
  <c r="AD50" i="3"/>
  <c r="K50" i="3"/>
  <c r="J50" i="3"/>
  <c r="O50" i="3"/>
  <c r="N50" i="3"/>
  <c r="L50" i="3"/>
  <c r="M50" i="3"/>
  <c r="I50" i="3"/>
  <c r="M81" i="3"/>
  <c r="O81" i="3"/>
  <c r="K81" i="3"/>
  <c r="J81" i="3"/>
  <c r="I81" i="3"/>
  <c r="N81" i="3"/>
  <c r="L81" i="3"/>
  <c r="T81" i="3"/>
  <c r="X81" i="3"/>
  <c r="W81" i="3"/>
  <c r="V81" i="3"/>
  <c r="U81" i="3"/>
  <c r="S81" i="3"/>
  <c r="R81" i="3"/>
  <c r="AC81" i="3"/>
  <c r="AF81" i="3"/>
  <c r="AE81" i="3"/>
  <c r="AG81" i="3"/>
  <c r="AB81" i="3"/>
  <c r="AA81" i="3"/>
  <c r="AD81" i="3"/>
  <c r="R83" i="3"/>
  <c r="V83" i="3"/>
  <c r="S83" i="3"/>
  <c r="X83" i="3"/>
  <c r="W83" i="3"/>
  <c r="T83" i="3"/>
  <c r="U83" i="3"/>
  <c r="M83" i="3"/>
  <c r="N83" i="3"/>
  <c r="I83" i="3"/>
  <c r="K83" i="3"/>
  <c r="O83" i="3"/>
  <c r="J83" i="3"/>
  <c r="L83" i="3"/>
  <c r="AB83" i="3"/>
  <c r="AA83" i="3"/>
  <c r="AG83" i="3"/>
  <c r="AC83" i="3"/>
  <c r="AD83" i="3"/>
  <c r="AF83" i="3"/>
  <c r="AE83" i="3"/>
  <c r="M47" i="3"/>
  <c r="L47" i="3"/>
  <c r="K47" i="3"/>
  <c r="N47" i="3"/>
  <c r="O47" i="3"/>
  <c r="I47" i="3"/>
  <c r="J47" i="3"/>
  <c r="AF47" i="3"/>
  <c r="AC47" i="3"/>
  <c r="AE47" i="3"/>
  <c r="AG47" i="3"/>
  <c r="AD47" i="3"/>
  <c r="AA47" i="3"/>
  <c r="S47" i="3"/>
  <c r="U47" i="3"/>
  <c r="T47" i="3"/>
  <c r="X47" i="3"/>
  <c r="V47" i="3"/>
  <c r="W47" i="3"/>
  <c r="AD84" i="3"/>
  <c r="AF84" i="3"/>
  <c r="AE84" i="3"/>
  <c r="AA84" i="3"/>
  <c r="AG84" i="3"/>
  <c r="AB84" i="3"/>
  <c r="AC84" i="3"/>
  <c r="J84" i="3"/>
  <c r="M84" i="3"/>
  <c r="K84" i="3"/>
  <c r="N84" i="3"/>
  <c r="I84" i="3"/>
  <c r="L84" i="3"/>
  <c r="O84" i="3"/>
  <c r="U84" i="3"/>
  <c r="S84" i="3"/>
  <c r="R84" i="3"/>
  <c r="X84" i="3"/>
  <c r="W84" i="3"/>
  <c r="V84" i="3"/>
  <c r="T84" i="3"/>
  <c r="T51" i="3"/>
  <c r="X51" i="3"/>
  <c r="R51" i="3"/>
  <c r="U51" i="3"/>
  <c r="S51" i="3"/>
  <c r="W51" i="3"/>
  <c r="V51" i="3"/>
  <c r="AF51" i="3"/>
  <c r="AD51" i="3"/>
  <c r="AC51" i="3"/>
  <c r="AE51" i="3"/>
  <c r="AG51" i="3"/>
  <c r="AA51" i="3"/>
  <c r="I51" i="3"/>
  <c r="M51" i="3"/>
  <c r="N51" i="3"/>
  <c r="O51" i="3"/>
  <c r="L51" i="3"/>
  <c r="K51" i="3"/>
  <c r="J51" i="3"/>
  <c r="N80" i="3"/>
  <c r="M80" i="3"/>
  <c r="J80" i="3"/>
  <c r="O80" i="3"/>
  <c r="L80" i="3"/>
  <c r="I80" i="3"/>
  <c r="K80" i="3"/>
  <c r="S80" i="3"/>
  <c r="U80" i="3"/>
  <c r="T80" i="3"/>
  <c r="X80" i="3"/>
  <c r="W80" i="3"/>
  <c r="R80" i="3"/>
  <c r="V80" i="3"/>
  <c r="AC80" i="3"/>
  <c r="AE80" i="3"/>
  <c r="AD80" i="3"/>
  <c r="AB80" i="3"/>
  <c r="AA80" i="3"/>
  <c r="AF80" i="3"/>
  <c r="AG80" i="3"/>
  <c r="AG82" i="3"/>
  <c r="AF82" i="3"/>
  <c r="AC82" i="3"/>
  <c r="AD82" i="3"/>
  <c r="AB82" i="3"/>
  <c r="AE82" i="3"/>
  <c r="AA82" i="3"/>
  <c r="K82" i="3"/>
  <c r="M82" i="3"/>
  <c r="J82" i="3"/>
  <c r="L82" i="3"/>
  <c r="N82" i="3"/>
  <c r="O82" i="3"/>
  <c r="I82" i="3"/>
  <c r="T82" i="3"/>
  <c r="R82" i="3"/>
  <c r="S82" i="3"/>
  <c r="U82" i="3"/>
  <c r="W82" i="3"/>
  <c r="X82" i="3"/>
  <c r="V82" i="3"/>
  <c r="O48" i="3"/>
  <c r="K48" i="3"/>
  <c r="L48" i="3"/>
  <c r="I48" i="3"/>
  <c r="M48" i="3"/>
  <c r="J48" i="3"/>
  <c r="N48" i="3"/>
  <c r="V48" i="3"/>
  <c r="X48" i="3"/>
  <c r="U48" i="3"/>
  <c r="W48" i="3"/>
  <c r="S48" i="3"/>
  <c r="R48" i="3"/>
  <c r="T48" i="3"/>
  <c r="AC48" i="3"/>
  <c r="AG48" i="3"/>
  <c r="AE48" i="3"/>
  <c r="AD48" i="3"/>
  <c r="AA48" i="3"/>
  <c r="AF48" i="3"/>
  <c r="N85" i="3"/>
  <c r="J85" i="3"/>
  <c r="L85" i="3"/>
  <c r="M85" i="3"/>
  <c r="K85" i="3"/>
  <c r="I85" i="3"/>
  <c r="O85" i="3"/>
  <c r="S85" i="3"/>
  <c r="U85" i="3"/>
  <c r="T85" i="3"/>
  <c r="R85" i="3"/>
  <c r="X85" i="3"/>
  <c r="W85" i="3"/>
  <c r="V85" i="3"/>
  <c r="AE85" i="3"/>
  <c r="AD85" i="3"/>
  <c r="AC85" i="3"/>
  <c r="AF85" i="3"/>
  <c r="AB85" i="3"/>
  <c r="AG85" i="3"/>
  <c r="AA85" i="3"/>
  <c r="E15" i="3" l="1"/>
  <c r="R47" i="3"/>
  <c r="AB49" i="3"/>
  <c r="AB51" i="3"/>
  <c r="AB47" i="3"/>
  <c r="AB48" i="3"/>
  <c r="AB52" i="3"/>
  <c r="AB50" i="3"/>
  <c r="AE79" i="3"/>
  <c r="AF79" i="3"/>
  <c r="AB79" i="3"/>
  <c r="AG79" i="3"/>
  <c r="AD79" i="3"/>
  <c r="AC79" i="3"/>
  <c r="W79" i="3"/>
  <c r="V79" i="3"/>
  <c r="U79" i="3"/>
  <c r="T79" i="3"/>
  <c r="S79" i="3"/>
  <c r="X79" i="3"/>
  <c r="N79" i="3"/>
  <c r="L79" i="3"/>
  <c r="K79" i="3"/>
  <c r="J79" i="3"/>
  <c r="M79" i="3"/>
  <c r="O79" i="3"/>
  <c r="T46" i="3"/>
  <c r="W46" i="3"/>
  <c r="X46" i="3"/>
  <c r="U46" i="3"/>
  <c r="V46" i="3"/>
  <c r="S46" i="3"/>
  <c r="O46" i="3"/>
  <c r="K46" i="3"/>
  <c r="M46" i="3"/>
  <c r="N46" i="3"/>
  <c r="J46" i="3"/>
  <c r="L46" i="3"/>
  <c r="AF46" i="3"/>
  <c r="AE46" i="3"/>
  <c r="AB46" i="3"/>
  <c r="AC46" i="3"/>
  <c r="AD46" i="3"/>
  <c r="AG46" i="3" l="1"/>
  <c r="AC26" i="3"/>
  <c r="I15" i="3" s="1"/>
  <c r="AA46" i="3"/>
  <c r="G15" i="3" s="1"/>
  <c r="G21" i="3" s="1"/>
  <c r="K26" i="3"/>
  <c r="I13" i="3" s="1"/>
  <c r="E13" i="3"/>
  <c r="I46" i="3"/>
  <c r="G13" i="3" s="1"/>
  <c r="T26" i="3"/>
  <c r="I14" i="3" s="1"/>
  <c r="E14" i="3"/>
  <c r="R46" i="3"/>
  <c r="G14" i="3" s="1"/>
  <c r="F13" i="3"/>
  <c r="K59" i="3"/>
  <c r="J13" i="3" s="1"/>
  <c r="I79" i="3"/>
  <c r="H13" i="3" s="1"/>
  <c r="F14" i="3"/>
  <c r="R79" i="3"/>
  <c r="H14" i="3" s="1"/>
  <c r="T59" i="3"/>
  <c r="J14" i="3" s="1"/>
  <c r="F15" i="3"/>
  <c r="AA79" i="3"/>
  <c r="H15" i="3" s="1"/>
  <c r="AC59" i="3"/>
  <c r="J15" i="3" s="1"/>
  <c r="G19" i="3" l="1"/>
  <c r="H20" i="3"/>
  <c r="H19" i="3"/>
  <c r="G20" i="3"/>
  <c r="H21" i="3"/>
  <c r="E5" i="5"/>
  <c r="E17" i="5"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<sst xmlns="http://schemas.openxmlformats.org/spreadsheetml/2006/main" count="1335" uniqueCount="180">
  <si>
    <t>Cap</t>
  </si>
  <si>
    <t>Base</t>
  </si>
  <si>
    <t>Alt 1</t>
  </si>
  <si>
    <t>Alt 2</t>
  </si>
  <si>
    <t>Alt 3</t>
  </si>
  <si>
    <t>Alt 4</t>
  </si>
  <si>
    <t>Alt 7</t>
  </si>
  <si>
    <t>Alt 8</t>
  </si>
  <si>
    <t>Alt 9</t>
  </si>
  <si>
    <t>Alt 10</t>
  </si>
  <si>
    <t>Alt 11</t>
  </si>
  <si>
    <t>Scenario</t>
  </si>
  <si>
    <t>Attachment Point</t>
  </si>
  <si>
    <t>Coinsurance</t>
  </si>
  <si>
    <t>Percentage Of Claims</t>
  </si>
  <si>
    <t>Calculated Value</t>
  </si>
  <si>
    <t>Task 2 - Reinsurance ARPA Indefinitely</t>
  </si>
  <si>
    <t>Baseline (No Reinsurance)</t>
  </si>
  <si>
    <t>Total Non-Group Enrollment</t>
  </si>
  <si>
    <t>APTC Enrollment</t>
  </si>
  <si>
    <t>Total Non-Group Premium PMPM</t>
  </si>
  <si>
    <t>Gross Premium PMPM for APTC Mbrs</t>
  </si>
  <si>
    <t>Net Premium PMPM for APTC Mbrs</t>
  </si>
  <si>
    <t>APTC PMPM</t>
  </si>
  <si>
    <t>Total Premiums</t>
  </si>
  <si>
    <t>Total APTCs</t>
  </si>
  <si>
    <t>After Reinsurance</t>
  </si>
  <si>
    <t>Reinsurance Cost</t>
  </si>
  <si>
    <t xml:space="preserve">State Reinsurance Fee </t>
  </si>
  <si>
    <t>State Reinsurance Fee Funding</t>
  </si>
  <si>
    <t>Increase in SLCSP Premium without Reinsurance</t>
  </si>
  <si>
    <t>Total Non- Group Premium PMPM</t>
  </si>
  <si>
    <t>Change in Total Non-Group Enrollment</t>
  </si>
  <si>
    <t>Savings</t>
  </si>
  <si>
    <t>Estimated APTC Savings</t>
  </si>
  <si>
    <t>Estimated Federal Pass Through</t>
  </si>
  <si>
    <t>Estimated Pass Through % of Reinsurance Costs</t>
  </si>
  <si>
    <t>Funding Available</t>
  </si>
  <si>
    <t>Federal funding remaining EOY (carried forward)</t>
  </si>
  <si>
    <t>State funding remaining EOY (carried forward)</t>
  </si>
  <si>
    <t>Year</t>
  </si>
  <si>
    <t>Inflow</t>
  </si>
  <si>
    <t>State Funding</t>
  </si>
  <si>
    <t>Federal pass through</t>
  </si>
  <si>
    <t>Outflow</t>
  </si>
  <si>
    <t>Reinsurance Payment</t>
  </si>
  <si>
    <t>State adjustment (sum of below)</t>
  </si>
  <si>
    <t xml:space="preserve">     Medicaid1</t>
  </si>
  <si>
    <t xml:space="preserve">     Young Adult Subsidy2</t>
  </si>
  <si>
    <t xml:space="preserve">     Health Equity Grants3</t>
  </si>
  <si>
    <t xml:space="preserve">     Community Health Resources Commission4</t>
  </si>
  <si>
    <t xml:space="preserve">     Senior Prescription Drug Affordability Program5</t>
  </si>
  <si>
    <t>Net Funding EOY</t>
  </si>
  <si>
    <t>Assumes an attachment point increase to $20,000 for 2024</t>
  </si>
  <si>
    <t>Based on the most recent SRP projections as outlined in L&amp;E's 2024 report to MHBE on 7/7/2023</t>
  </si>
  <si>
    <t>Low</t>
  </si>
  <si>
    <t>Total APTC Enrollees</t>
  </si>
  <si>
    <t>Midpoint</t>
  </si>
  <si>
    <t>High</t>
  </si>
  <si>
    <t>FPL</t>
  </si>
  <si>
    <t>0-18</t>
  </si>
  <si>
    <t>18-25</t>
  </si>
  <si>
    <t>26-34</t>
  </si>
  <si>
    <t>35-44</t>
  </si>
  <si>
    <t>45-54</t>
  </si>
  <si>
    <t>55-64</t>
  </si>
  <si>
    <t>65+</t>
  </si>
  <si>
    <t xml:space="preserve">Low </t>
  </si>
  <si>
    <t>ARPA</t>
  </si>
  <si>
    <t>No ARPA</t>
  </si>
  <si>
    <t>APTC PMPY</t>
  </si>
  <si>
    <t>Total 2026 APTC Costs</t>
  </si>
  <si>
    <t>Estimated APTC Enrollment*</t>
  </si>
  <si>
    <t>2026 Estimated APTC Costs -ARPA</t>
  </si>
  <si>
    <t>2026 Estimated APTC Costs -No ARPA</t>
  </si>
  <si>
    <t>Estimated Uptake</t>
  </si>
  <si>
    <t>Task 4 - Supplemental State Subsidy</t>
  </si>
  <si>
    <t>Input</t>
  </si>
  <si>
    <t>0%-138%</t>
  </si>
  <si>
    <t>138%-150%</t>
  </si>
  <si>
    <t>150%-200%</t>
  </si>
  <si>
    <t>200%-250%</t>
  </si>
  <si>
    <t>250%-300%</t>
  </si>
  <si>
    <t>300%-400%</t>
  </si>
  <si>
    <t>400%+</t>
  </si>
  <si>
    <t>FPL/Age</t>
  </si>
  <si>
    <t>Age/FPL</t>
  </si>
  <si>
    <t>Enrollment Assumptions</t>
  </si>
  <si>
    <t>Task 6 - State CSR Subsidy</t>
  </si>
  <si>
    <t>*Undocumented population was trended to 2026 2.8% annually based on historical growth from this cohort form 2007 to 2016</t>
  </si>
  <si>
    <t>Subisidy Amount</t>
  </si>
  <si>
    <t>$40 PMPM</t>
  </si>
  <si>
    <t>$75 PMPM</t>
  </si>
  <si>
    <t>$100 PMPM</t>
  </si>
  <si>
    <t>$125 PMPM</t>
  </si>
  <si>
    <t>Using estimated 2026 enrollment, exclusive of the uptake impact for new enrollment as the result of the subdisy's implementation</t>
  </si>
  <si>
    <t>87% CSR</t>
  </si>
  <si>
    <t>94% CSR</t>
  </si>
  <si>
    <t>PMPM Buyup Cost per AV*</t>
  </si>
  <si>
    <t>Projected 2026 Member Months**</t>
  </si>
  <si>
    <t>29.1%*</t>
  </si>
  <si>
    <t>24.2%*</t>
  </si>
  <si>
    <t>For APTC eligible enrollees only</t>
  </si>
  <si>
    <t>Silver Only</t>
  </si>
  <si>
    <t>Gold</t>
  </si>
  <si>
    <t>Other Metals</t>
  </si>
  <si>
    <t>200-250</t>
  </si>
  <si>
    <t>250-300</t>
  </si>
  <si>
    <t>Total</t>
  </si>
  <si>
    <t>FPL Bucket</t>
  </si>
  <si>
    <t>Silver Subsidy for 87% and 94% CSR Enrollees</t>
  </si>
  <si>
    <t>Projected 2026 Annual Cost</t>
  </si>
  <si>
    <t>Projected 2026 Gold to Platinum CSR Costs - 200-300% FPL Enrollees</t>
  </si>
  <si>
    <t>Projected 2026 Enrollment and Cost per AV</t>
  </si>
  <si>
    <t>Task 5- Replacing Lost ARPA Subsidies Assuming Federal Expiration in 2026</t>
  </si>
  <si>
    <t>APTC Shortfall 2026</t>
  </si>
  <si>
    <t>No additional subsidy available beyond a $0 net premium for the second lowest cost silver plan from APTC</t>
  </si>
  <si>
    <t>$40 PMPM Subsidy</t>
  </si>
  <si>
    <t>$75 PMPM Subsidy</t>
  </si>
  <si>
    <t>$100 PMPM Subsidy</t>
  </si>
  <si>
    <t>$125 PMPM Subsidy</t>
  </si>
  <si>
    <t>CSR Silver 73%</t>
  </si>
  <si>
    <t>Task 1 - Reinsurance Parameters 2025</t>
  </si>
  <si>
    <t>Alt 5*</t>
  </si>
  <si>
    <t>Alt 6*</t>
  </si>
  <si>
    <t>**Assumes an infinite cap due to no feasible input</t>
  </si>
  <si>
    <t>*Targeting 33.6% of claims</t>
  </si>
  <si>
    <t>Results</t>
  </si>
  <si>
    <t>Based on 2023 enrollment as of May, projected forward to 2026. Currently assumes no additional enrollment or shift in metal distribution based on the subsidy's implementation.</t>
  </si>
  <si>
    <t>Not feasible**</t>
  </si>
  <si>
    <t xml:space="preserve"> ATPC Eligible</t>
  </si>
  <si>
    <t>Task 7 - Remove &lt; 200% FPL From Individual Market in 2025</t>
  </si>
  <si>
    <t>Projected 2026 Enrollment (Member Months) by Metal Level - 200-300% FPL Enrollees</t>
  </si>
  <si>
    <t>**Only eligible for 87% and 94% Silver CSR enrollees. Derived from 2023 enrollment by CSR variant, projected forward to 2026 (no additional enrollment was projected as the direct result of the subsidy).</t>
  </si>
  <si>
    <t>ARPA 2025</t>
  </si>
  <si>
    <t>Projected 2026 Gold CSR Cost - 200-300% FPL Enrollees</t>
  </si>
  <si>
    <t>**Assumes Projected Reinsurance Payment PMPY of $1,844 (No ARPA) &amp; $1,768 (ARPA)</t>
  </si>
  <si>
    <t>On-exchange plans only. Assumes ARPA in effect.</t>
  </si>
  <si>
    <t>The uninsured undocumented population was provided from Hilltop using estimates from the 2021 American Community Survey 1-year sample for Maryland. 5-year estimates were used from ACS in cohorts were there was missing or incomplete information.</t>
  </si>
  <si>
    <t>ARPA Indefinitely</t>
  </si>
  <si>
    <t>Assumes additional subsidized enrollment loss from greater than 200% FPL cohort due to large increase in net premiums as the result of lower Silver premiums.</t>
  </si>
  <si>
    <t>*Calculated from the projected 2024 allowed gold costs by plan and trended to 2026, adjusted upward for additional induced utilization due to richer benefits. Weighted by current enrollment between gold plans as reported in the carrier's URRTs.</t>
  </si>
  <si>
    <t>Average PMPM CSR Subsidy Cost*</t>
  </si>
  <si>
    <t>Current Gold Enrollment**</t>
  </si>
  <si>
    <t>100% Migration into Gold***</t>
  </si>
  <si>
    <t>50% Migration into Gold****</t>
  </si>
  <si>
    <t xml:space="preserve">**Cost to provide the subsidy to those currently projected to enroll in gold plans, based on the above enrollment assumptions. </t>
  </si>
  <si>
    <t>Gold Subsidy - Buyup 200-300% FPL members in Gold plans up to Platinum level benefits (90% AV)</t>
  </si>
  <si>
    <t>Gold to Platinium CSR Total Cost</t>
  </si>
  <si>
    <t>***Assume all 200-300% FPL enrollees not currently enrolled in gold plans will migrate from their current plan selection to gold (including 200-250% FPL 73% CSR silver enrollees).</t>
  </si>
  <si>
    <t>****Assume 50% of 200-300% FPL enrollees not currently enrolled in gold plans will migrate from their current plan selection to gold (including 200-250% FPL 73% CSR silver enrollees).</t>
  </si>
  <si>
    <t>Task 3 - Undocumented Immigrant APTC &amp; Reinsurance Cost - Medicaid Income Eligible</t>
  </si>
  <si>
    <t>Task 3 - Undocumented Immigrant APTC &amp; Reinsurance Cost - Non-Medicaid Income Eligible</t>
  </si>
  <si>
    <t>CSR Assumptions</t>
  </si>
  <si>
    <t>CSR Variant</t>
  </si>
  <si>
    <t>2026 Estimated CSR Costs -No ARPA</t>
  </si>
  <si>
    <t>CSR Costs</t>
  </si>
  <si>
    <t>APTC Costs</t>
  </si>
  <si>
    <t>Total Costs</t>
  </si>
  <si>
    <t>Estimated PMPY Cost</t>
  </si>
  <si>
    <t>2026 Estimated CSR Costs -ARPA</t>
  </si>
  <si>
    <r>
      <t xml:space="preserve">     Medicaid</t>
    </r>
    <r>
      <rPr>
        <vertAlign val="superscript"/>
        <sz val="11"/>
        <color theme="1"/>
        <rFont val="Calibri"/>
        <family val="2"/>
        <scheme val="minor"/>
      </rPr>
      <t>1</t>
    </r>
  </si>
  <si>
    <r>
      <t xml:space="preserve">     Young Adult Subsidy</t>
    </r>
    <r>
      <rPr>
        <vertAlign val="superscript"/>
        <sz val="11"/>
        <color theme="1"/>
        <rFont val="Calibri"/>
        <family val="2"/>
        <scheme val="minor"/>
      </rPr>
      <t>2</t>
    </r>
  </si>
  <si>
    <r>
      <t xml:space="preserve">     Health Equity Grants</t>
    </r>
    <r>
      <rPr>
        <vertAlign val="superscript"/>
        <sz val="11"/>
        <color theme="1"/>
        <rFont val="Calibri"/>
        <family val="2"/>
        <scheme val="minor"/>
      </rPr>
      <t>3</t>
    </r>
  </si>
  <si>
    <r>
      <t xml:space="preserve">     Community Health Resources Commission</t>
    </r>
    <r>
      <rPr>
        <vertAlign val="superscript"/>
        <sz val="11"/>
        <color theme="1"/>
        <rFont val="Calibri"/>
        <family val="2"/>
        <scheme val="minor"/>
      </rPr>
      <t>4</t>
    </r>
  </si>
  <si>
    <r>
      <t xml:space="preserve">     Senior Prescription Drug Affordability Program</t>
    </r>
    <r>
      <rPr>
        <vertAlign val="superscript"/>
        <sz val="11"/>
        <color theme="1"/>
        <rFont val="Calibri"/>
        <family val="2"/>
        <scheme val="minor"/>
      </rPr>
      <t>5</t>
    </r>
  </si>
  <si>
    <t xml:space="preserve">ARPA Indefinitely </t>
  </si>
  <si>
    <t>Average ARPA subsidies are expected to be $945 PMPY.</t>
  </si>
  <si>
    <t>Average ARPA subsidies are expected to be $949 PMPY. Low PMPY increase over 2026 is due to a large cohort of previously high-income, unsubsidized enrollees becoming eligible for a small amount of APTC.</t>
  </si>
  <si>
    <t>APTC Shortfall 2027</t>
  </si>
  <si>
    <t>APTC Shortfall 2028</t>
  </si>
  <si>
    <t>Average ARPA subsidies are expected to be $998 PMPY.</t>
  </si>
  <si>
    <r>
      <t>*The cost to increase an enrollees AV by 1</t>
    </r>
    <r>
      <rPr>
        <i/>
        <sz val="11"/>
        <rFont val="Calibri"/>
        <family val="2"/>
      </rPr>
      <t>%</t>
    </r>
    <r>
      <rPr>
        <i/>
        <sz val="11"/>
        <rFont val="Calibri"/>
        <family val="2"/>
        <scheme val="minor"/>
      </rPr>
      <t xml:space="preserve"> (i.e., from 87% CSR to 88%). Calculated as 1% of the projected 2024 allowed costs by plan, trended to 2026. Costs are proportional per increase in AV (i.e. a 3 point buyup to 90% AV would be $7.42 x 3 = $22.26 PMPM).</t>
    </r>
  </si>
  <si>
    <t>ARPA 2025 - State Funded ARPA Replacement</t>
  </si>
  <si>
    <t>2026 Estimated APTC Costs - ARPA</t>
  </si>
  <si>
    <t>2026 Estimated Reinsurance Costs - ARPA</t>
  </si>
  <si>
    <t>2026 Estimated Reinsurance Costs - No ARPA</t>
  </si>
  <si>
    <t>2026 Estimated Total Costs - ARPA</t>
  </si>
  <si>
    <t>2026 Estimated Total Costs - No ARPA</t>
  </si>
  <si>
    <t>Reinsurance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</si>
</sst>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6" formatCode="&quot;$&quot;#,##0_);[Red]\(&quot;$&quot;#,##0\)"/>
    <numFmt numFmtId="8" formatCode="&quot;$&quot;#,##0.00_);[Red]\(&quot;$&quot;#,##0.00\)"/>
    <numFmt numFmtId="44" formatCode="_(&quot;$&quot;* #,##0.00_);_(&quot;$&quot;* \(#,##0.00\);_(&quot;$&quot;* &quot;-&quot;??_);_(@_)"/>
    <numFmt numFmtId="43" formatCode="_(* #,##0.00_);_(* \(#,##0.00\);_(* &quot;-&quot;??_);_(@_)"/>
    <numFmt numFmtId="164" formatCode="_(* #,##0_);_(* \(#,##0\);_(* &quot;-&quot;??_);_(@_)"/>
    <numFmt numFmtId="165" formatCode="0.0%"/>
    <numFmt numFmtId="166" formatCode="_(&quot;$&quot;* #,##0_);_(&quot;$&quot;* \(#,##0\);_(&quot;$&quot;* &quot;-&quot;??_);_(@_)"/>
    <numFmt numFmtId="167" formatCode="_(* #,##0.0_);_(* \(#,##0.0\);_(* &quot;-&quot;??_);_(@_)"/>
  </numFmts>
  <fonts count="26"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4"/>
      <color theme="1"/>
      <name val="Calibri"/>
      <family val="2"/>
      <scheme val="minor"/>
    </font>
    <font>
      <sz val="16"/>
      <color theme="1"/>
      <name val="Calibri"/>
      <family val="2"/>
      <scheme val="minor"/>
    </font>
    <font>
      <sz val="18"/>
      <color theme="1"/>
      <name val="Calibri"/>
      <family val="2"/>
      <scheme val="minor"/>
    </font>
    <font>
      <sz val="20"/>
      <color theme="1"/>
      <name val="Calibri"/>
      <family val="2"/>
      <scheme val="minor"/>
    </font>
    <font>
      <i/>
      <sz val="11"/>
      <color theme="1"/>
      <name val="Calibri"/>
      <family val="2"/>
      <scheme val="minor"/>
    </font>
    <font>
      <sz val="11"/>
      <name val="Calibri"/>
      <family val="2"/>
      <scheme val="minor"/>
    </font>
    <font>
      <sz val="11"/>
      <color indexed="8"/>
      <name val="Calibri"/>
      <family val="2"/>
      <scheme val="minor"/>
    </font>
    <font>
      <b/>
      <sz val="11"/>
      <color indexed="8"/>
      <name val="Calibri"/>
      <family val="2"/>
      <scheme val="minor"/>
    </font>
    <font>
      <sz val="11"/>
      <color theme="4"/>
      <name val="Calibri"/>
      <family val="2"/>
      <scheme val="minor"/>
    </font>
    <font>
      <b/>
      <sz val="12"/>
      <color theme="1"/>
      <name val="Calibri"/>
      <family val="2"/>
      <scheme val="minor"/>
    </font>
    <font>
      <b/>
      <sz val="11"/>
      <color rgb="FFFF0000"/>
      <name val="Calibri"/>
      <family val="2"/>
      <scheme val="minor"/>
    </font>
    <font>
      <sz val="10"/>
      <color theme="0"/>
      <name val="Arial"/>
      <family val="2"/>
    </font>
    <font>
      <b/>
      <sz val="18"/>
      <color theme="1"/>
      <name val="Calibri"/>
      <family val="2"/>
      <scheme val="minor"/>
    </font>
    <font>
      <b/>
      <sz val="10"/>
      <color theme="0"/>
      <name val="Arial"/>
      <family val="2"/>
    </font>
    <font>
      <i/>
      <sz val="11"/>
      <name val="Calibri"/>
      <family val="2"/>
      <scheme val="minor"/>
    </font>
    <font>
      <i/>
      <sz val="11"/>
      <name val="Calibri"/>
      <family val="2"/>
    </font>
    <font>
      <b/>
      <sz val="14"/>
      <color theme="1"/>
      <name val="Calibri"/>
      <family val="2"/>
      <scheme val="minor"/>
    </font>
    <font>
      <b/>
      <sz val="16"/>
      <color theme="1"/>
      <name val="Calibri"/>
      <family val="2"/>
      <scheme val="minor"/>
    </font>
    <font>
      <b/>
      <sz val="20"/>
      <color theme="1"/>
      <name val="Calibri"/>
      <family val="2"/>
      <scheme val="minor"/>
    </font>
    <font>
      <vertAlign val="superscript"/>
      <sz val="11"/>
      <color theme="1"/>
      <name val="Calibri"/>
      <family val="2"/>
      <scheme val="minor"/>
    </font>
    <font>
      <b/>
      <sz val="18"/>
      <color theme="4"/>
      <name val="Calibri"/>
      <family val="2"/>
      <scheme val="minor"/>
    </font>
    <font>
      <b/>
      <sz val="22"/>
      <color theme="4"/>
      <name val="Calibri"/>
      <family val="2"/>
      <scheme val="minor"/>
    </font>
  </fonts>
  <fills count="12">
    <fill>
      <patternFill patternType="none"/>
    </fill>
    <fill>
      <patternFill patternType="gray125"/>
    </fill>
    <fill>
      <patternFill patternType="solid">
        <fgColor theme="9" tint="0.7999816888943144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0" tint="-0.14999847407452621"/>
        <bgColor theme="0" tint="-0.14999847407452621"/>
      </patternFill>
    </fill>
    <fill>
      <patternFill patternType="solid">
        <fgColor theme="8"/>
        <bgColor theme="8"/>
      </patternFill>
    </fill>
    <fill>
      <patternFill patternType="solid">
        <fgColor theme="4" tint="0.79998168889431442"/>
        <bgColor theme="4" tint="0.79998168889431442"/>
      </patternFill>
    </fill>
  </fills>
  <borders count="47">
    <border>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right/>
      <top style="medium">
        <color theme="1"/>
      </top>
      <bottom style="medium">
        <color theme="1"/>
      </bottom>
      <diagonal/>
    </border>
    <border>
      <left style="thin">
        <color theme="4"/>
      </left>
      <right/>
      <top style="thin">
        <color theme="4"/>
      </top>
      <bottom/>
      <diagonal/>
    </border>
    <border>
      <left style="thin">
        <color theme="4"/>
      </left>
      <right style="thin">
        <color theme="4"/>
      </right>
      <top style="thin">
        <color theme="4"/>
      </top>
      <bottom/>
      <diagonal/>
    </border>
    <border>
      <left style="thin">
        <color theme="4"/>
      </left>
      <right/>
      <top style="medium">
        <color theme="4"/>
      </top>
      <bottom/>
      <diagonal/>
    </border>
    <border>
      <left style="thin">
        <color theme="4"/>
      </left>
      <right style="thin">
        <color theme="4"/>
      </right>
      <top style="medium">
        <color theme="4"/>
      </top>
      <bottom/>
      <diagonal/>
    </border>
    <border>
      <left/>
      <right/>
      <top style="thin">
        <color theme="4"/>
      </top>
      <bottom style="medium">
        <color indexed="64"/>
      </bottom>
      <diagonal/>
    </border>
    <border>
      <left style="thin">
        <color theme="4"/>
      </left>
      <right/>
      <top style="thin">
        <color theme="4"/>
      </top>
      <bottom style="medium">
        <color indexed="64"/>
      </bottom>
      <diagonal/>
    </border>
    <border>
      <left style="thin">
        <color theme="4"/>
      </left>
      <right style="medium">
        <color indexed="64"/>
      </right>
      <top style="thin">
        <color theme="4"/>
      </top>
      <bottom style="thin">
        <color theme="4"/>
      </bottom>
      <diagonal/>
    </border>
    <border>
      <left style="thin">
        <color theme="4"/>
      </left>
      <right style="medium">
        <color indexed="64"/>
      </right>
      <top/>
      <bottom style="medium">
        <color theme="4"/>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280">
    <xf numFmtId="0" fontId="0" fillId="0" borderId="0" xfId="0"/>
    <xf numFmtId="0" fontId="4" fillId="0" borderId="0" xfId="0" applyFont="1"/>
    <xf numFmtId="0" fontId="5" fillId="0" borderId="0" xfId="0" applyFont="1"/>
    <xf numFmtId="0" fontId="6" fillId="0" borderId="0" xfId="0" applyFont="1"/>
    <xf numFmtId="0" fontId="7" fillId="0" borderId="0" xfId="0" applyFont="1"/>
    <xf numFmtId="0" fontId="3" fillId="0" borderId="0" xfId="0" applyFont="1"/>
    <xf numFmtId="0" fontId="0" fillId="0" borderId="0" xfId="0" applyAlignment="1">
      <alignment horizontal="right"/>
    </xf>
    <xf numFmtId="165" fontId="0" fillId="2" borderId="0" xfId="0" applyNumberFormat="1" applyFill="1" applyAlignment="1">
      <alignment horizontal="right"/>
    </xf>
    <xf numFmtId="165" fontId="0" fillId="2" borderId="0" xfId="0" applyNumberFormat="1" applyFill="1" applyAlignment="1">
      <alignment horizontal="left"/>
    </xf>
    <xf numFmtId="165" fontId="0" fillId="0" borderId="0" xfId="0" applyNumberFormat="1" applyAlignment="1">
      <alignment horizontal="right"/>
    </xf>
    <xf numFmtId="0" fontId="0" fillId="3" borderId="2" xfId="0" applyFill="1" applyBorder="1"/>
    <xf numFmtId="0" fontId="8" fillId="3" borderId="3" xfId="0" applyFont="1" applyFill="1" applyBorder="1"/>
    <xf numFmtId="0" fontId="3" fillId="4" borderId="4" xfId="0" applyFont="1" applyFill="1" applyBorder="1"/>
    <xf numFmtId="0" fontId="0" fillId="4" borderId="5" xfId="0" applyFill="1" applyBorder="1"/>
    <xf numFmtId="0" fontId="0" fillId="4" borderId="6" xfId="0" applyFill="1" applyBorder="1"/>
    <xf numFmtId="0" fontId="0" fillId="0" borderId="4" xfId="0" applyBorder="1" applyAlignment="1">
      <alignment horizontal="left" indent="1"/>
    </xf>
    <xf numFmtId="164" fontId="0" fillId="0" borderId="7" xfId="0" applyNumberFormat="1" applyBorder="1"/>
    <xf numFmtId="164" fontId="0" fillId="0" borderId="0" xfId="0" applyNumberFormat="1"/>
    <xf numFmtId="166" fontId="0" fillId="0" borderId="7" xfId="2" applyNumberFormat="1" applyFont="1" applyBorder="1"/>
    <xf numFmtId="166" fontId="0" fillId="0" borderId="0" xfId="2" applyNumberFormat="1" applyFont="1" applyBorder="1"/>
    <xf numFmtId="166" fontId="0" fillId="0" borderId="7" xfId="0" applyNumberFormat="1" applyBorder="1"/>
    <xf numFmtId="166" fontId="0" fillId="0" borderId="0" xfId="0" applyNumberFormat="1"/>
    <xf numFmtId="44" fontId="0" fillId="4" borderId="7" xfId="0" applyNumberFormat="1" applyFill="1" applyBorder="1"/>
    <xf numFmtId="0" fontId="0" fillId="4" borderId="0" xfId="0" applyFill="1"/>
    <xf numFmtId="10" fontId="0" fillId="0" borderId="7" xfId="0" applyNumberFormat="1" applyBorder="1"/>
    <xf numFmtId="10" fontId="0" fillId="0" borderId="0" xfId="0" applyNumberFormat="1"/>
    <xf numFmtId="9" fontId="9" fillId="0" borderId="7" xfId="3" applyFont="1" applyBorder="1"/>
    <xf numFmtId="9" fontId="9" fillId="0" borderId="0" xfId="3" applyFont="1" applyBorder="1"/>
    <xf numFmtId="165" fontId="0" fillId="0" borderId="7" xfId="3" applyNumberFormat="1" applyFont="1" applyBorder="1"/>
    <xf numFmtId="165" fontId="0" fillId="0" borderId="0" xfId="3" applyNumberFormat="1" applyFont="1" applyBorder="1"/>
    <xf numFmtId="0" fontId="3" fillId="4" borderId="4" xfId="0" applyFont="1" applyFill="1" applyBorder="1" applyAlignment="1">
      <alignment horizontal="left"/>
    </xf>
    <xf numFmtId="0" fontId="0" fillId="4" borderId="7" xfId="0" applyFill="1" applyBorder="1"/>
    <xf numFmtId="0" fontId="0" fillId="0" borderId="8" xfId="0" applyBorder="1" applyAlignment="1">
      <alignment horizontal="left" indent="1"/>
    </xf>
    <xf numFmtId="9" fontId="0" fillId="0" borderId="9" xfId="3" applyFont="1" applyBorder="1"/>
    <xf numFmtId="9" fontId="0" fillId="0" borderId="10" xfId="3" applyFont="1" applyBorder="1"/>
    <xf numFmtId="9" fontId="9" fillId="0" borderId="10" xfId="3" applyFont="1" applyBorder="1"/>
    <xf numFmtId="166" fontId="0" fillId="0" borderId="9" xfId="2" applyNumberFormat="1" applyFont="1" applyBorder="1"/>
    <xf numFmtId="166" fontId="0" fillId="0" borderId="10" xfId="2" applyNumberFormat="1" applyFont="1" applyBorder="1"/>
    <xf numFmtId="166" fontId="0" fillId="0" borderId="10" xfId="2" applyNumberFormat="1" applyFont="1" applyBorder="1" applyAlignment="1">
      <alignment horizontal="center"/>
    </xf>
    <xf numFmtId="166" fontId="9" fillId="0" borderId="10" xfId="2" applyNumberFormat="1" applyFont="1" applyFill="1" applyBorder="1"/>
    <xf numFmtId="8" fontId="0" fillId="0" borderId="0" xfId="0" applyNumberFormat="1"/>
    <xf numFmtId="0" fontId="3" fillId="0" borderId="11" xfId="0" applyFont="1" applyBorder="1"/>
    <xf numFmtId="0" fontId="0" fillId="4" borderId="11" xfId="0" applyFill="1" applyBorder="1"/>
    <xf numFmtId="0" fontId="0" fillId="0" borderId="11" xfId="0" applyBorder="1" applyAlignment="1">
      <alignment horizontal="left" indent="1"/>
    </xf>
    <xf numFmtId="164" fontId="0" fillId="0" borderId="11" xfId="1" applyNumberFormat="1" applyFont="1" applyFill="1" applyBorder="1"/>
    <xf numFmtId="164" fontId="9" fillId="0" borderId="11" xfId="1" applyNumberFormat="1" applyFont="1" applyFill="1" applyBorder="1"/>
    <xf numFmtId="0" fontId="0" fillId="0" borderId="12" xfId="0" applyBorder="1" applyAlignment="1">
      <alignment horizontal="left" indent="1"/>
    </xf>
    <xf numFmtId="164" fontId="10" fillId="0" borderId="11" xfId="1" applyNumberFormat="1" applyFont="1" applyFill="1" applyBorder="1"/>
    <xf numFmtId="164" fontId="11" fillId="4" borderId="11" xfId="1" applyNumberFormat="1" applyFont="1" applyFill="1" applyBorder="1"/>
    <xf numFmtId="164" fontId="0" fillId="4" borderId="11" xfId="1" applyNumberFormat="1" applyFont="1" applyFill="1" applyBorder="1"/>
    <xf numFmtId="0" fontId="0" fillId="0" borderId="13" xfId="0" applyBorder="1" applyAlignment="1">
      <alignment horizontal="left" indent="1"/>
    </xf>
    <xf numFmtId="0" fontId="0" fillId="0" borderId="11" xfId="0" applyBorder="1"/>
    <xf numFmtId="0" fontId="0" fillId="0" borderId="11" xfId="0" applyBorder="1" applyAlignment="1">
      <alignment horizontal="left"/>
    </xf>
    <xf numFmtId="164" fontId="12" fillId="0" borderId="11" xfId="1" applyNumberFormat="1" applyFont="1" applyFill="1" applyBorder="1"/>
    <xf numFmtId="0" fontId="0" fillId="0" borderId="10" xfId="0" applyBorder="1"/>
    <xf numFmtId="0" fontId="0" fillId="0" borderId="9" xfId="0" applyBorder="1"/>
    <xf numFmtId="0" fontId="3" fillId="0" borderId="23" xfId="0" applyFont="1" applyBorder="1"/>
    <xf numFmtId="0" fontId="0" fillId="0" borderId="20" xfId="0" applyBorder="1"/>
    <xf numFmtId="0" fontId="0" fillId="0" borderId="26" xfId="0" applyBorder="1"/>
    <xf numFmtId="0" fontId="0" fillId="0" borderId="27" xfId="0" applyBorder="1"/>
    <xf numFmtId="0" fontId="0" fillId="0" borderId="28" xfId="0" applyBorder="1"/>
    <xf numFmtId="0" fontId="0" fillId="0" borderId="0" xfId="0" applyAlignment="1">
      <alignment vertical="center"/>
    </xf>
    <xf numFmtId="0" fontId="0" fillId="0" borderId="1" xfId="0" applyBorder="1" applyAlignment="1">
      <alignment horizontal="right"/>
    </xf>
    <xf numFmtId="0" fontId="0" fillId="0" borderId="22" xfId="0" applyBorder="1" applyAlignment="1">
      <alignment horizontal="right"/>
    </xf>
    <xf numFmtId="164" fontId="0" fillId="0" borderId="0" xfId="1" applyNumberFormat="1" applyFont="1" applyBorder="1" applyAlignment="1">
      <alignment horizontal="right"/>
    </xf>
    <xf numFmtId="0" fontId="0" fillId="0" borderId="17" xfId="0" applyBorder="1" applyAlignment="1">
      <alignment horizontal="right"/>
    </xf>
    <xf numFmtId="0" fontId="0" fillId="0" borderId="18" xfId="0" applyBorder="1" applyAlignment="1">
      <alignment horizontal="right"/>
    </xf>
    <xf numFmtId="0" fontId="0" fillId="0" borderId="0" xfId="0" applyAlignment="1">
      <alignment horizontal="right" vertical="center"/>
    </xf>
    <xf numFmtId="0" fontId="3" fillId="6" borderId="3" xfId="0" applyFont="1" applyFill="1" applyBorder="1" applyAlignment="1">
      <alignment horizontal="center" vertical="center"/>
    </xf>
    <xf numFmtId="0" fontId="3" fillId="2" borderId="15" xfId="0" applyFont="1" applyFill="1" applyBorder="1" applyAlignment="1">
      <alignment horizontal="center" vertical="center"/>
    </xf>
    <xf numFmtId="0" fontId="0" fillId="0" borderId="17" xfId="0" applyBorder="1"/>
    <xf numFmtId="0" fontId="0" fillId="0" borderId="18" xfId="0" applyBorder="1"/>
    <xf numFmtId="164" fontId="14" fillId="0" borderId="23" xfId="0" applyNumberFormat="1" applyFont="1" applyBorder="1"/>
    <xf numFmtId="0" fontId="0" fillId="0" borderId="0" xfId="0" applyAlignment="1">
      <alignment horizontal="left"/>
    </xf>
    <xf numFmtId="165" fontId="0" fillId="5" borderId="0" xfId="0" applyNumberFormat="1" applyFill="1" applyAlignment="1">
      <alignment horizontal="left"/>
    </xf>
    <xf numFmtId="165" fontId="0" fillId="5" borderId="0" xfId="0" applyNumberFormat="1" applyFill="1" applyAlignment="1">
      <alignment horizontal="right"/>
    </xf>
    <xf numFmtId="0" fontId="2" fillId="0" borderId="0" xfId="0" applyFont="1"/>
    <xf numFmtId="6" fontId="0" fillId="0" borderId="0" xfId="0" applyNumberFormat="1"/>
    <xf numFmtId="0" fontId="3" fillId="5" borderId="34" xfId="0" applyFont="1" applyFill="1" applyBorder="1" applyAlignment="1">
      <alignment horizontal="center" vertical="center"/>
    </xf>
    <xf numFmtId="9" fontId="3" fillId="0" borderId="35" xfId="0" applyNumberFormat="1" applyFont="1" applyBorder="1"/>
    <xf numFmtId="9" fontId="0" fillId="0" borderId="31" xfId="0" applyNumberFormat="1" applyBorder="1" applyAlignment="1">
      <alignment horizontal="left"/>
    </xf>
    <xf numFmtId="9" fontId="0" fillId="0" borderId="32" xfId="0" applyNumberFormat="1" applyBorder="1" applyAlignment="1">
      <alignment horizontal="left"/>
    </xf>
    <xf numFmtId="9" fontId="3" fillId="0" borderId="35" xfId="0" applyNumberFormat="1" applyFont="1" applyBorder="1" applyAlignment="1">
      <alignment horizontal="left"/>
    </xf>
    <xf numFmtId="0" fontId="0" fillId="0" borderId="0" xfId="0" applyAlignment="1">
      <alignment horizontal="center" vertical="center"/>
    </xf>
    <xf numFmtId="0" fontId="14" fillId="0" borderId="3" xfId="0" applyFont="1" applyBorder="1" applyAlignment="1">
      <alignment horizontal="center" vertical="center"/>
    </xf>
    <xf numFmtId="164" fontId="0" fillId="5" borderId="0" xfId="1" applyNumberFormat="1" applyFont="1" applyFill="1" applyBorder="1" applyAlignment="1">
      <alignment horizontal="right"/>
    </xf>
    <xf numFmtId="164" fontId="0" fillId="5" borderId="19" xfId="1" applyNumberFormat="1" applyFont="1" applyFill="1" applyBorder="1" applyAlignment="1">
      <alignment horizontal="right"/>
    </xf>
    <xf numFmtId="164" fontId="0" fillId="5" borderId="10" xfId="1" applyNumberFormat="1" applyFont="1" applyFill="1" applyBorder="1" applyAlignment="1">
      <alignment horizontal="right"/>
    </xf>
    <xf numFmtId="164" fontId="0" fillId="5" borderId="20" xfId="1" applyNumberFormat="1" applyFont="1" applyFill="1" applyBorder="1" applyAlignment="1">
      <alignment horizontal="right"/>
    </xf>
    <xf numFmtId="164" fontId="0" fillId="6" borderId="0" xfId="1" applyNumberFormat="1" applyFont="1" applyFill="1" applyBorder="1" applyAlignment="1">
      <alignment horizontal="right"/>
    </xf>
    <xf numFmtId="164" fontId="0" fillId="6" borderId="19" xfId="1" applyNumberFormat="1" applyFont="1" applyFill="1" applyBorder="1" applyAlignment="1">
      <alignment horizontal="right"/>
    </xf>
    <xf numFmtId="164" fontId="0" fillId="6" borderId="10" xfId="1" applyNumberFormat="1" applyFont="1" applyFill="1" applyBorder="1" applyAlignment="1">
      <alignment horizontal="right"/>
    </xf>
    <xf numFmtId="164" fontId="0" fillId="6" borderId="20" xfId="1" applyNumberFormat="1" applyFont="1" applyFill="1" applyBorder="1" applyAlignment="1">
      <alignment horizontal="right"/>
    </xf>
    <xf numFmtId="9" fontId="14" fillId="6" borderId="3" xfId="0" applyNumberFormat="1" applyFont="1" applyFill="1" applyBorder="1" applyAlignment="1">
      <alignment horizontal="center" vertical="center"/>
    </xf>
    <xf numFmtId="9" fontId="0" fillId="2" borderId="19" xfId="0" applyNumberFormat="1" applyFill="1" applyBorder="1" applyAlignment="1">
      <alignment horizontal="center" vertical="center"/>
    </xf>
    <xf numFmtId="164" fontId="0" fillId="2" borderId="0" xfId="1" applyNumberFormat="1" applyFont="1" applyFill="1" applyBorder="1" applyAlignment="1">
      <alignment horizontal="right"/>
    </xf>
    <xf numFmtId="164" fontId="0" fillId="2" borderId="19" xfId="1" applyNumberFormat="1" applyFont="1" applyFill="1" applyBorder="1" applyAlignment="1">
      <alignment horizontal="right"/>
    </xf>
    <xf numFmtId="164" fontId="0" fillId="2" borderId="10" xfId="1" applyNumberFormat="1" applyFont="1" applyFill="1" applyBorder="1" applyAlignment="1">
      <alignment horizontal="right"/>
    </xf>
    <xf numFmtId="164" fontId="0" fillId="2" borderId="20" xfId="1" applyNumberFormat="1" applyFont="1" applyFill="1" applyBorder="1" applyAlignment="1">
      <alignment horizontal="right"/>
    </xf>
    <xf numFmtId="0" fontId="0" fillId="0" borderId="12" xfId="0" applyBorder="1"/>
    <xf numFmtId="0" fontId="3" fillId="0" borderId="35" xfId="0" applyFont="1" applyBorder="1"/>
    <xf numFmtId="0" fontId="3" fillId="0" borderId="17" xfId="0" applyFont="1" applyBorder="1" applyAlignment="1">
      <alignment horizontal="right" wrapText="1"/>
    </xf>
    <xf numFmtId="43" fontId="3" fillId="0" borderId="18" xfId="1" applyFont="1" applyBorder="1" applyAlignment="1">
      <alignment horizontal="right" wrapText="1"/>
    </xf>
    <xf numFmtId="3" fontId="0" fillId="0" borderId="0" xfId="0" applyNumberFormat="1" applyAlignment="1">
      <alignment horizontal="right"/>
    </xf>
    <xf numFmtId="9" fontId="0" fillId="0" borderId="0" xfId="0" applyNumberFormat="1" applyAlignment="1">
      <alignment horizontal="right"/>
    </xf>
    <xf numFmtId="164" fontId="0" fillId="0" borderId="0" xfId="1" applyNumberFormat="1" applyFont="1" applyFill="1" applyBorder="1" applyAlignment="1">
      <alignment horizontal="right"/>
    </xf>
    <xf numFmtId="165" fontId="0" fillId="0" borderId="19" xfId="0" applyNumberFormat="1" applyBorder="1" applyAlignment="1">
      <alignment horizontal="right"/>
    </xf>
    <xf numFmtId="3" fontId="0" fillId="2" borderId="0" xfId="0" applyNumberFormat="1" applyFill="1" applyAlignment="1">
      <alignment horizontal="right"/>
    </xf>
    <xf numFmtId="9" fontId="0" fillId="5" borderId="0" xfId="0" applyNumberFormat="1" applyFill="1" applyAlignment="1">
      <alignment horizontal="right"/>
    </xf>
    <xf numFmtId="165" fontId="0" fillId="5" borderId="19" xfId="0" applyNumberFormat="1" applyFill="1" applyBorder="1" applyAlignment="1">
      <alignment horizontal="right"/>
    </xf>
    <xf numFmtId="0" fontId="0" fillId="0" borderId="19" xfId="0" applyBorder="1" applyAlignment="1">
      <alignment horizontal="right"/>
    </xf>
    <xf numFmtId="3" fontId="0" fillId="5" borderId="0" xfId="0" applyNumberFormat="1" applyFill="1" applyAlignment="1">
      <alignment horizontal="right"/>
    </xf>
    <xf numFmtId="165" fontId="0" fillId="2" borderId="19" xfId="0" applyNumberFormat="1" applyFill="1" applyBorder="1" applyAlignment="1">
      <alignment horizontal="right"/>
    </xf>
    <xf numFmtId="3" fontId="0" fillId="5" borderId="10" xfId="0" applyNumberFormat="1" applyFill="1" applyBorder="1" applyAlignment="1">
      <alignment horizontal="right"/>
    </xf>
    <xf numFmtId="9" fontId="0" fillId="5" borderId="10" xfId="0" applyNumberFormat="1" applyFill="1" applyBorder="1" applyAlignment="1">
      <alignment horizontal="right"/>
    </xf>
    <xf numFmtId="165" fontId="0" fillId="2" borderId="20" xfId="0" applyNumberFormat="1" applyFill="1" applyBorder="1" applyAlignment="1">
      <alignment horizontal="right"/>
    </xf>
    <xf numFmtId="0" fontId="3" fillId="0" borderId="35" xfId="0" applyFont="1" applyBorder="1" applyAlignment="1">
      <alignment wrapText="1"/>
    </xf>
    <xf numFmtId="0" fontId="0" fillId="0" borderId="31" xfId="0" applyBorder="1"/>
    <xf numFmtId="0" fontId="0" fillId="0" borderId="32" xfId="0" applyBorder="1"/>
    <xf numFmtId="6" fontId="0" fillId="7" borderId="0" xfId="0" applyNumberFormat="1" applyFill="1"/>
    <xf numFmtId="6" fontId="0" fillId="7" borderId="19" xfId="0" applyNumberFormat="1" applyFill="1" applyBorder="1"/>
    <xf numFmtId="6" fontId="0" fillId="7" borderId="10" xfId="0" applyNumberFormat="1" applyFill="1" applyBorder="1"/>
    <xf numFmtId="6" fontId="0" fillId="7" borderId="20" xfId="0" applyNumberFormat="1" applyFill="1" applyBorder="1"/>
    <xf numFmtId="6" fontId="0" fillId="4" borderId="0" xfId="0" applyNumberFormat="1" applyFill="1"/>
    <xf numFmtId="6" fontId="0" fillId="4" borderId="19" xfId="0" applyNumberFormat="1" applyFill="1" applyBorder="1"/>
    <xf numFmtId="6" fontId="0" fillId="4" borderId="10" xfId="0" applyNumberFormat="1" applyFill="1" applyBorder="1"/>
    <xf numFmtId="6" fontId="0" fillId="4" borderId="20" xfId="0" applyNumberFormat="1" applyFill="1" applyBorder="1"/>
    <xf numFmtId="0" fontId="2" fillId="4" borderId="11" xfId="0" applyFont="1" applyFill="1" applyBorder="1"/>
    <xf numFmtId="0" fontId="2" fillId="7" borderId="11" xfId="0" applyFont="1" applyFill="1" applyBorder="1"/>
    <xf numFmtId="0" fontId="2" fillId="7" borderId="12" xfId="0" applyFont="1" applyFill="1" applyBorder="1"/>
    <xf numFmtId="6" fontId="0" fillId="2" borderId="0" xfId="0" applyNumberFormat="1" applyFill="1"/>
    <xf numFmtId="6" fontId="0" fillId="2" borderId="19" xfId="0" applyNumberFormat="1" applyFill="1" applyBorder="1"/>
    <xf numFmtId="6" fontId="0" fillId="2" borderId="10" xfId="0" applyNumberFormat="1" applyFill="1" applyBorder="1"/>
    <xf numFmtId="6" fontId="0" fillId="2" borderId="20" xfId="0" applyNumberFormat="1" applyFill="1" applyBorder="1"/>
    <xf numFmtId="0" fontId="2" fillId="2" borderId="11" xfId="0" applyFont="1" applyFill="1" applyBorder="1"/>
    <xf numFmtId="6" fontId="0" fillId="8" borderId="0" xfId="0" applyNumberFormat="1" applyFill="1"/>
    <xf numFmtId="6" fontId="0" fillId="8" borderId="19" xfId="0" applyNumberFormat="1" applyFill="1" applyBorder="1"/>
    <xf numFmtId="6" fontId="0" fillId="8" borderId="10" xfId="0" applyNumberFormat="1" applyFill="1" applyBorder="1"/>
    <xf numFmtId="6" fontId="0" fillId="8" borderId="20" xfId="0" applyNumberFormat="1" applyFill="1" applyBorder="1"/>
    <xf numFmtId="0" fontId="2" fillId="8" borderId="11" xfId="0" applyFont="1" applyFill="1" applyBorder="1"/>
    <xf numFmtId="6" fontId="14" fillId="0" borderId="11" xfId="0" applyNumberFormat="1" applyFont="1" applyBorder="1"/>
    <xf numFmtId="164" fontId="0" fillId="0" borderId="0" xfId="1" applyNumberFormat="1" applyFont="1" applyAlignment="1">
      <alignment horizontal="right" vertical="center"/>
    </xf>
    <xf numFmtId="0" fontId="9" fillId="0" borderId="0" xfId="0" applyFont="1"/>
    <xf numFmtId="6" fontId="9" fillId="0" borderId="0" xfId="0" applyNumberFormat="1" applyFont="1"/>
    <xf numFmtId="164" fontId="3" fillId="0" borderId="0" xfId="1" applyNumberFormat="1" applyFont="1" applyAlignment="1">
      <alignment horizontal="right" vertical="center"/>
    </xf>
    <xf numFmtId="6" fontId="3" fillId="0" borderId="0" xfId="0" applyNumberFormat="1" applyFont="1"/>
    <xf numFmtId="0" fontId="0" fillId="0" borderId="33" xfId="0" applyBorder="1"/>
    <xf numFmtId="0" fontId="15" fillId="0" borderId="0" xfId="0" applyFont="1" applyAlignment="1">
      <alignment horizontal="left" vertical="center" wrapText="1"/>
    </xf>
    <xf numFmtId="164" fontId="0" fillId="0" borderId="7" xfId="1" applyNumberFormat="1" applyFont="1" applyBorder="1" applyAlignment="1">
      <alignment horizontal="center"/>
    </xf>
    <xf numFmtId="164" fontId="0" fillId="0" borderId="7" xfId="1" applyNumberFormat="1" applyFont="1" applyBorder="1"/>
    <xf numFmtId="164" fontId="0" fillId="0" borderId="37" xfId="1" applyNumberFormat="1" applyFont="1" applyBorder="1"/>
    <xf numFmtId="164" fontId="14" fillId="0" borderId="9" xfId="0" applyNumberFormat="1" applyFont="1" applyBorder="1" applyAlignment="1">
      <alignment horizontal="right" vertical="center"/>
    </xf>
    <xf numFmtId="164" fontId="0" fillId="5" borderId="0" xfId="0" applyNumberFormat="1" applyFill="1"/>
    <xf numFmtId="164" fontId="0" fillId="5" borderId="1" xfId="0" applyNumberFormat="1" applyFill="1" applyBorder="1"/>
    <xf numFmtId="164" fontId="14" fillId="5" borderId="10" xfId="0" applyNumberFormat="1" applyFont="1" applyFill="1" applyBorder="1" applyAlignment="1">
      <alignment horizontal="right" vertical="center"/>
    </xf>
    <xf numFmtId="164" fontId="0" fillId="6" borderId="0" xfId="0" applyNumberFormat="1" applyFill="1"/>
    <xf numFmtId="164" fontId="0" fillId="6" borderId="1" xfId="0" applyNumberFormat="1" applyFill="1" applyBorder="1"/>
    <xf numFmtId="164" fontId="14" fillId="6" borderId="10" xfId="0" applyNumberFormat="1" applyFont="1" applyFill="1" applyBorder="1" applyAlignment="1">
      <alignment horizontal="right" vertical="center"/>
    </xf>
    <xf numFmtId="164" fontId="0" fillId="2" borderId="19" xfId="0" applyNumberFormat="1" applyFill="1" applyBorder="1"/>
    <xf numFmtId="164" fontId="0" fillId="2" borderId="22" xfId="0" applyNumberFormat="1" applyFill="1" applyBorder="1"/>
    <xf numFmtId="164" fontId="14" fillId="2" borderId="20" xfId="0" applyNumberFormat="1" applyFont="1" applyFill="1" applyBorder="1" applyAlignment="1">
      <alignment horizontal="right" vertical="center"/>
    </xf>
    <xf numFmtId="9" fontId="3" fillId="0" borderId="14" xfId="0" applyNumberFormat="1" applyFont="1" applyBorder="1" applyAlignment="1">
      <alignment horizontal="center" vertical="center"/>
    </xf>
    <xf numFmtId="0" fontId="3" fillId="5" borderId="14" xfId="0" applyFont="1" applyFill="1" applyBorder="1" applyAlignment="1">
      <alignment horizontal="center" vertical="center"/>
    </xf>
    <xf numFmtId="165" fontId="9" fillId="0" borderId="7" xfId="3" applyNumberFormat="1" applyFont="1" applyBorder="1"/>
    <xf numFmtId="165" fontId="9" fillId="0" borderId="0" xfId="3" applyNumberFormat="1" applyFont="1" applyBorder="1"/>
    <xf numFmtId="164" fontId="11" fillId="0" borderId="11" xfId="1" applyNumberFormat="1" applyFont="1" applyBorder="1"/>
    <xf numFmtId="164" fontId="0" fillId="0" borderId="11" xfId="1" applyNumberFormat="1" applyFont="1" applyBorder="1"/>
    <xf numFmtId="0" fontId="0" fillId="0" borderId="3" xfId="0" applyBorder="1" applyAlignment="1">
      <alignment horizontal="center" vertical="center"/>
    </xf>
    <xf numFmtId="164" fontId="0" fillId="0" borderId="0" xfId="1" applyNumberFormat="1" applyFont="1" applyFill="1"/>
    <xf numFmtId="0" fontId="17" fillId="10" borderId="38" xfId="0" applyFont="1" applyFill="1" applyBorder="1" applyAlignment="1">
      <alignment horizontal="right" vertical="center" wrapText="1"/>
    </xf>
    <xf numFmtId="0" fontId="8" fillId="0" borderId="0" xfId="0" applyFont="1"/>
    <xf numFmtId="0" fontId="3" fillId="0" borderId="3" xfId="0" applyFont="1" applyBorder="1" applyAlignment="1">
      <alignment horizontal="center" vertical="center" wrapText="1"/>
    </xf>
    <xf numFmtId="0" fontId="3" fillId="0" borderId="11" xfId="0" applyFont="1" applyBorder="1" applyAlignment="1">
      <alignment horizontal="left"/>
    </xf>
    <xf numFmtId="164" fontId="3" fillId="0" borderId="11" xfId="1" applyNumberFormat="1" applyFont="1" applyFill="1" applyBorder="1"/>
    <xf numFmtId="0" fontId="18" fillId="0" borderId="0" xfId="0" applyFont="1"/>
    <xf numFmtId="9" fontId="0" fillId="0" borderId="7" xfId="0" applyNumberFormat="1" applyBorder="1" applyAlignment="1">
      <alignment horizontal="center" vertical="center"/>
    </xf>
    <xf numFmtId="9" fontId="0" fillId="0" borderId="9" xfId="0" applyNumberFormat="1" applyBorder="1" applyAlignment="1">
      <alignment horizontal="center" vertical="center"/>
    </xf>
    <xf numFmtId="9" fontId="14" fillId="0" borderId="14" xfId="0" applyNumberFormat="1" applyFont="1" applyBorder="1" applyAlignment="1">
      <alignment horizontal="center" vertical="center" wrapText="1"/>
    </xf>
    <xf numFmtId="9" fontId="0" fillId="5" borderId="7" xfId="0" applyNumberFormat="1" applyFill="1" applyBorder="1" applyAlignment="1">
      <alignment horizontal="center" vertical="center"/>
    </xf>
    <xf numFmtId="9" fontId="0" fillId="6" borderId="0" xfId="0" applyNumberFormat="1" applyFill="1" applyAlignment="1">
      <alignment horizontal="center" vertical="center"/>
    </xf>
    <xf numFmtId="9" fontId="14" fillId="5" borderId="14" xfId="0" applyNumberFormat="1" applyFont="1" applyFill="1" applyBorder="1" applyAlignment="1">
      <alignment horizontal="center" vertical="center"/>
    </xf>
    <xf numFmtId="9" fontId="14" fillId="2" borderId="15" xfId="0" applyNumberFormat="1" applyFont="1" applyFill="1" applyBorder="1" applyAlignment="1">
      <alignment horizontal="center" vertical="center"/>
    </xf>
    <xf numFmtId="9" fontId="0" fillId="5" borderId="5" xfId="0" applyNumberFormat="1" applyFill="1" applyBorder="1" applyAlignment="1">
      <alignment horizontal="center" vertical="center"/>
    </xf>
    <xf numFmtId="9" fontId="0" fillId="0" borderId="37" xfId="0" applyNumberFormat="1" applyBorder="1" applyAlignment="1">
      <alignment horizontal="center" vertical="center"/>
    </xf>
    <xf numFmtId="9" fontId="3" fillId="0" borderId="9" xfId="0" applyNumberFormat="1" applyFont="1" applyBorder="1" applyAlignment="1">
      <alignment horizontal="left" vertical="center"/>
    </xf>
    <xf numFmtId="164" fontId="0" fillId="0" borderId="5" xfId="1" applyNumberFormat="1" applyFont="1" applyBorder="1"/>
    <xf numFmtId="164" fontId="0" fillId="5" borderId="6" xfId="0" applyNumberFormat="1" applyFill="1" applyBorder="1"/>
    <xf numFmtId="164" fontId="0" fillId="6" borderId="6" xfId="0" applyNumberFormat="1" applyFill="1" applyBorder="1"/>
    <xf numFmtId="164" fontId="0" fillId="2" borderId="21" xfId="0" applyNumberFormat="1" applyFill="1" applyBorder="1"/>
    <xf numFmtId="0" fontId="8" fillId="0" borderId="0" xfId="0" applyFont="1" applyAlignment="1">
      <alignment horizontal="left"/>
    </xf>
    <xf numFmtId="0" fontId="20" fillId="0" borderId="0" xfId="0" applyFont="1"/>
    <xf numFmtId="43" fontId="0" fillId="0" borderId="11" xfId="1" applyFont="1" applyBorder="1"/>
    <xf numFmtId="0" fontId="8" fillId="0" borderId="6" xfId="0" applyFont="1" applyBorder="1"/>
    <xf numFmtId="0" fontId="8" fillId="0" borderId="33" xfId="0" applyFont="1" applyBorder="1"/>
    <xf numFmtId="9" fontId="3" fillId="0" borderId="2" xfId="0" applyNumberFormat="1" applyFont="1" applyBorder="1" applyAlignment="1">
      <alignment horizontal="center" vertical="center"/>
    </xf>
    <xf numFmtId="164" fontId="0" fillId="0" borderId="7" xfId="1" applyNumberFormat="1" applyFont="1" applyBorder="1" applyAlignment="1">
      <alignment horizontal="center" vertical="center"/>
    </xf>
    <xf numFmtId="164" fontId="0" fillId="5" borderId="0" xfId="0" applyNumberFormat="1" applyFill="1" applyAlignment="1">
      <alignment vertical="center"/>
    </xf>
    <xf numFmtId="164" fontId="0" fillId="6" borderId="0" xfId="0" applyNumberFormat="1" applyFill="1" applyAlignment="1">
      <alignment vertical="center"/>
    </xf>
    <xf numFmtId="164" fontId="0" fillId="2" borderId="19" xfId="0" applyNumberFormat="1" applyFill="1" applyBorder="1" applyAlignment="1">
      <alignment vertical="center"/>
    </xf>
    <xf numFmtId="164" fontId="0" fillId="0" borderId="7" xfId="1" applyNumberFormat="1" applyFont="1" applyBorder="1" applyAlignment="1">
      <alignment vertical="center"/>
    </xf>
    <xf numFmtId="8" fontId="18" fillId="0" borderId="0" xfId="0" applyNumberFormat="1" applyFont="1"/>
    <xf numFmtId="8" fontId="9" fillId="9" borderId="0" xfId="0" applyNumberFormat="1" applyFont="1" applyFill="1" applyAlignment="1">
      <alignment horizontal="center"/>
    </xf>
    <xf numFmtId="0" fontId="21" fillId="0" borderId="39" xfId="0" applyFont="1" applyBorder="1" applyAlignment="1">
      <alignment wrapText="1"/>
    </xf>
    <xf numFmtId="0" fontId="21" fillId="0" borderId="40" xfId="0" applyFont="1" applyBorder="1" applyAlignment="1">
      <alignment wrapText="1"/>
    </xf>
    <xf numFmtId="0" fontId="5" fillId="11" borderId="41" xfId="0" applyFont="1" applyFill="1" applyBorder="1"/>
    <xf numFmtId="164" fontId="5" fillId="11" borderId="41" xfId="0" applyNumberFormat="1" applyFont="1" applyFill="1" applyBorder="1"/>
    <xf numFmtId="164" fontId="5" fillId="11" borderId="42" xfId="0" applyNumberFormat="1" applyFont="1" applyFill="1" applyBorder="1"/>
    <xf numFmtId="0" fontId="5" fillId="6" borderId="39" xfId="0" applyFont="1" applyFill="1" applyBorder="1"/>
    <xf numFmtId="164" fontId="5" fillId="6" borderId="39" xfId="0" applyNumberFormat="1" applyFont="1" applyFill="1" applyBorder="1"/>
    <xf numFmtId="164" fontId="5" fillId="6" borderId="40" xfId="0" applyNumberFormat="1" applyFont="1" applyFill="1" applyBorder="1"/>
    <xf numFmtId="0" fontId="5" fillId="2" borderId="39" xfId="0" applyFont="1" applyFill="1" applyBorder="1"/>
    <xf numFmtId="164" fontId="5" fillId="2" borderId="39" xfId="0" applyNumberFormat="1" applyFont="1" applyFill="1" applyBorder="1"/>
    <xf numFmtId="164" fontId="5" fillId="2" borderId="40" xfId="0" applyNumberFormat="1" applyFont="1" applyFill="1" applyBorder="1"/>
    <xf numFmtId="0" fontId="22" fillId="0" borderId="0" xfId="0" applyFont="1"/>
    <xf numFmtId="0" fontId="0" fillId="0" borderId="5" xfId="0" applyBorder="1"/>
    <xf numFmtId="0" fontId="0" fillId="0" borderId="21" xfId="0" applyBorder="1"/>
    <xf numFmtId="0" fontId="0" fillId="0" borderId="7" xfId="0" applyBorder="1"/>
    <xf numFmtId="0" fontId="0" fillId="0" borderId="19" xfId="0" applyBorder="1"/>
    <xf numFmtId="164" fontId="0" fillId="0" borderId="0" xfId="1" applyNumberFormat="1" applyFont="1" applyBorder="1" applyAlignment="1">
      <alignment horizontal="left"/>
    </xf>
    <xf numFmtId="0" fontId="0" fillId="0" borderId="6" xfId="0" applyBorder="1"/>
    <xf numFmtId="0" fontId="5" fillId="0" borderId="7" xfId="0" applyFont="1" applyBorder="1" applyAlignment="1">
      <alignment wrapText="1"/>
    </xf>
    <xf numFmtId="0" fontId="5" fillId="0" borderId="0" xfId="0" applyFont="1" applyAlignment="1">
      <alignment wrapText="1"/>
    </xf>
    <xf numFmtId="0" fontId="5" fillId="0" borderId="19" xfId="0" applyFont="1" applyBorder="1" applyAlignment="1">
      <alignment wrapText="1"/>
    </xf>
    <xf numFmtId="0" fontId="5" fillId="0" borderId="7" xfId="0" applyFont="1" applyBorder="1"/>
    <xf numFmtId="164" fontId="5" fillId="0" borderId="0" xfId="0" applyNumberFormat="1" applyFont="1"/>
    <xf numFmtId="164" fontId="5" fillId="0" borderId="19" xfId="0" applyNumberFormat="1" applyFont="1" applyBorder="1"/>
    <xf numFmtId="0" fontId="5" fillId="6" borderId="7" xfId="0" applyFont="1" applyFill="1" applyBorder="1"/>
    <xf numFmtId="164" fontId="5" fillId="6" borderId="0" xfId="0" applyNumberFormat="1" applyFont="1" applyFill="1"/>
    <xf numFmtId="164" fontId="5" fillId="6" borderId="19" xfId="0" applyNumberFormat="1" applyFont="1" applyFill="1" applyBorder="1"/>
    <xf numFmtId="0" fontId="5" fillId="2" borderId="7" xfId="0" applyFont="1" applyFill="1" applyBorder="1"/>
    <xf numFmtId="164" fontId="5" fillId="2" borderId="0" xfId="0" applyNumberFormat="1" applyFont="1" applyFill="1"/>
    <xf numFmtId="164" fontId="5" fillId="2" borderId="19" xfId="0" applyNumberFormat="1" applyFont="1" applyFill="1" applyBorder="1"/>
    <xf numFmtId="0" fontId="8" fillId="0" borderId="43" xfId="0" applyFont="1" applyBorder="1"/>
    <xf numFmtId="164" fontId="5" fillId="0" borderId="44" xfId="0" applyNumberFormat="1" applyFont="1" applyBorder="1"/>
    <xf numFmtId="0" fontId="20" fillId="0" borderId="0" xfId="0" applyFont="1" applyAlignment="1">
      <alignment horizontal="center"/>
    </xf>
    <xf numFmtId="0" fontId="7" fillId="0" borderId="6" xfId="0" applyFont="1" applyBorder="1"/>
    <xf numFmtId="166" fontId="0" fillId="4" borderId="7" xfId="0" applyNumberFormat="1" applyFill="1" applyBorder="1"/>
    <xf numFmtId="166" fontId="0" fillId="4" borderId="0" xfId="0" applyNumberFormat="1" applyFill="1"/>
    <xf numFmtId="9" fontId="0" fillId="0" borderId="0" xfId="3" applyFont="1"/>
    <xf numFmtId="0" fontId="3" fillId="0" borderId="36" xfId="0" applyFont="1" applyBorder="1" applyAlignment="1">
      <alignment horizontal="left"/>
    </xf>
    <xf numFmtId="9" fontId="0" fillId="0" borderId="33" xfId="0" applyNumberFormat="1" applyBorder="1" applyAlignment="1">
      <alignment horizontal="left" vertical="center"/>
    </xf>
    <xf numFmtId="6" fontId="0" fillId="0" borderId="0" xfId="0" applyNumberFormat="1" applyAlignment="1">
      <alignment horizontal="right"/>
    </xf>
    <xf numFmtId="164" fontId="5" fillId="11" borderId="45" xfId="0" applyNumberFormat="1" applyFont="1" applyFill="1" applyBorder="1"/>
    <xf numFmtId="164" fontId="5" fillId="6" borderId="45" xfId="0" applyNumberFormat="1" applyFont="1" applyFill="1" applyBorder="1"/>
    <xf numFmtId="164" fontId="5" fillId="2" borderId="45" xfId="0" applyNumberFormat="1" applyFont="1" applyFill="1" applyBorder="1"/>
    <xf numFmtId="0" fontId="21" fillId="0" borderId="46" xfId="0" applyFont="1" applyBorder="1" applyAlignment="1">
      <alignment wrapText="1"/>
    </xf>
    <xf numFmtId="167" fontId="0" fillId="0" borderId="0" xfId="1" applyNumberFormat="1" applyFont="1"/>
    <xf numFmtId="167" fontId="0" fillId="0" borderId="19" xfId="1" applyNumberFormat="1" applyFont="1" applyBorder="1"/>
    <xf numFmtId="0" fontId="5" fillId="0" borderId="0" xfId="0" applyFont="1" applyBorder="1"/>
    <xf numFmtId="0" fontId="5" fillId="0" borderId="0" xfId="0" applyFont="1" applyBorder="1" applyAlignment="1">
      <alignment wrapText="1"/>
    </xf>
    <xf numFmtId="164" fontId="5" fillId="0" borderId="0" xfId="0" applyNumberFormat="1" applyFont="1" applyBorder="1"/>
    <xf numFmtId="164" fontId="5" fillId="6" borderId="0" xfId="0" applyNumberFormat="1" applyFont="1" applyFill="1" applyBorder="1"/>
    <xf numFmtId="164" fontId="5" fillId="2" borderId="0" xfId="0" applyNumberFormat="1" applyFont="1" applyFill="1" applyBorder="1"/>
    <xf numFmtId="0" fontId="0" fillId="0" borderId="0" xfId="0" applyBorder="1"/>
    <xf numFmtId="0" fontId="20" fillId="0" borderId="0" xfId="0" applyFont="1" applyBorder="1" applyAlignment="1">
      <alignment horizontal="center"/>
    </xf>
    <xf numFmtId="0" fontId="7" fillId="0" borderId="10" xfId="0" applyFont="1" applyBorder="1"/>
    <xf numFmtId="0" fontId="24" fillId="0" borderId="10" xfId="0" applyFont="1" applyBorder="1" applyAlignment="1">
      <alignment horizontal="centerContinuous" vertical="top"/>
    </xf>
    <xf numFmtId="0" fontId="25" fillId="0" borderId="6" xfId="0" applyFont="1" applyBorder="1" applyAlignment="1">
      <alignment horizontal="centerContinuous" vertical="top"/>
    </xf>
    <xf numFmtId="0" fontId="13" fillId="0" borderId="24"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5" xfId="0" applyFont="1" applyBorder="1" applyAlignment="1">
      <alignment horizontal="center" vertical="center" wrapText="1"/>
    </xf>
    <xf numFmtId="0" fontId="20" fillId="0" borderId="14" xfId="0" applyFont="1" applyBorder="1" applyAlignment="1">
      <alignment horizontal="center"/>
    </xf>
    <xf numFmtId="0" fontId="20" fillId="0" borderId="3" xfId="0" applyFont="1" applyBorder="1" applyAlignment="1">
      <alignment horizontal="center"/>
    </xf>
    <xf numFmtId="0" fontId="20" fillId="0" borderId="15" xfId="0" applyFont="1" applyBorder="1" applyAlignment="1">
      <alignment horizontal="center"/>
    </xf>
    <xf numFmtId="0" fontId="16" fillId="0" borderId="0" xfId="0" applyFont="1" applyAlignment="1">
      <alignment horizontal="center"/>
    </xf>
    <xf numFmtId="0" fontId="0" fillId="0" borderId="14" xfId="0" applyBorder="1" applyAlignment="1">
      <alignment horizontal="center" vertical="center"/>
    </xf>
    <xf numFmtId="0" fontId="0" fillId="0" borderId="3" xfId="0" applyBorder="1" applyAlignment="1">
      <alignment horizontal="center" vertical="center"/>
    </xf>
    <xf numFmtId="0" fontId="0" fillId="0" borderId="15" xfId="0" applyBorder="1" applyAlignment="1">
      <alignment horizontal="center" vertical="center"/>
    </xf>
    <xf numFmtId="0" fontId="13" fillId="0" borderId="30" xfId="0" applyFont="1" applyBorder="1" applyAlignment="1">
      <alignment horizontal="center" vertical="center"/>
    </xf>
    <xf numFmtId="0" fontId="13" fillId="0" borderId="4" xfId="0" applyFont="1" applyBorder="1" applyAlignment="1">
      <alignment horizontal="center" vertical="center"/>
    </xf>
    <xf numFmtId="0" fontId="13" fillId="0" borderId="8" xfId="0" applyFont="1" applyBorder="1" applyAlignment="1">
      <alignment horizontal="center" vertical="center"/>
    </xf>
    <xf numFmtId="0" fontId="4" fillId="6" borderId="16" xfId="0" applyFont="1" applyFill="1" applyBorder="1" applyAlignment="1">
      <alignment horizontal="center"/>
    </xf>
    <xf numFmtId="0" fontId="4" fillId="6" borderId="17" xfId="0" applyFont="1" applyFill="1" applyBorder="1" applyAlignment="1">
      <alignment horizontal="center"/>
    </xf>
    <xf numFmtId="0" fontId="4" fillId="6" borderId="18" xfId="0" applyFont="1" applyFill="1" applyBorder="1" applyAlignment="1">
      <alignment horizontal="center"/>
    </xf>
    <xf numFmtId="0" fontId="4" fillId="2" borderId="16" xfId="0" applyFont="1" applyFill="1" applyBorder="1" applyAlignment="1">
      <alignment horizontal="center"/>
    </xf>
    <xf numFmtId="0" fontId="4" fillId="2" borderId="17" xfId="0" applyFont="1" applyFill="1" applyBorder="1" applyAlignment="1">
      <alignment horizontal="center"/>
    </xf>
    <xf numFmtId="0" fontId="4" fillId="2" borderId="18" xfId="0" applyFont="1" applyFill="1" applyBorder="1" applyAlignment="1">
      <alignment horizontal="center"/>
    </xf>
    <xf numFmtId="0" fontId="4" fillId="5" borderId="5" xfId="0" applyFont="1" applyFill="1" applyBorder="1" applyAlignment="1">
      <alignment horizontal="center"/>
    </xf>
    <xf numFmtId="0" fontId="4" fillId="5" borderId="6" xfId="0" applyFont="1" applyFill="1" applyBorder="1" applyAlignment="1">
      <alignment horizontal="center"/>
    </xf>
    <xf numFmtId="0" fontId="4" fillId="5" borderId="21" xfId="0" applyFont="1" applyFill="1" applyBorder="1" applyAlignment="1">
      <alignment horizontal="center"/>
    </xf>
  </cellXfs>
  <cellStyles count="4">
    <cellStyle name="Comma" xfId="1" builtinId="3"/>
    <cellStyle name="Currency" xfId="2" builtinId="4"/>
    <cellStyle name="Normal" xfId="0" builtinId="0"/>
    <cellStyle name="Percent" xfId="3" builtinId="5"/>
  </cellStyles>
  <dxfs count="74">
    <dxf>
      <font>
        <b val="0"/>
        <i val="0"/>
        <strike val="0"/>
        <condense val="0"/>
        <extend val="0"/>
        <outline val="0"/>
        <shadow val="0"/>
        <u val="none"/>
        <vertAlign val="baseline"/>
        <sz val="11"/>
        <color auto="1"/>
        <name val="Calibri"/>
        <scheme val="minor"/>
      </font>
      <numFmt numFmtId="12" formatCode="&quot;$&quot;#,##0.00_);[Red]\(&quot;$&quot;#,##0.00\)"/>
      <fill>
        <patternFill patternType="solid">
          <fgColor theme="0" tint="-0.14999847407452621"/>
          <bgColor theme="0" tint="-0.14999847407452621"/>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Calibri"/>
        <scheme val="minor"/>
      </font>
      <fill>
        <patternFill patternType="solid">
          <fgColor theme="0" tint="-0.14999847407452621"/>
          <bgColor theme="0" tint="-0.14999847407452621"/>
        </patternFill>
      </fill>
      <alignment horizontal="center" vertical="bottom" textRotation="0" wrapText="0" indent="0" justifyLastLine="0" shrinkToFit="0" readingOrder="0"/>
    </dxf>
    <dxf>
      <font>
        <b/>
        <i val="0"/>
        <strike val="0"/>
        <condense val="0"/>
        <extend val="0"/>
        <outline val="0"/>
        <shadow val="0"/>
        <u val="none"/>
        <vertAlign val="baseline"/>
        <sz val="10"/>
        <color theme="0"/>
        <name val="Arial"/>
        <scheme val="none"/>
      </font>
      <fill>
        <patternFill patternType="solid">
          <fgColor theme="8"/>
          <bgColor theme="8"/>
        </patternFill>
      </fill>
      <alignment horizontal="right" vertical="center" textRotation="0" wrapText="1" indent="0" justifyLastLine="0" shrinkToFit="0" readingOrder="0"/>
    </dxf>
    <dxf>
      <font>
        <strike val="0"/>
        <outline val="0"/>
        <shadow val="0"/>
        <u val="none"/>
        <vertAlign val="baseline"/>
        <sz val="11"/>
        <color auto="1"/>
        <name val="Calibri"/>
        <scheme val="minor"/>
      </font>
      <numFmt numFmtId="10" formatCode="&quot;$&quot;#,##0_);[Red]\(&quot;$&quot;#,##0\)"/>
    </dxf>
    <dxf>
      <font>
        <strike val="0"/>
        <outline val="0"/>
        <shadow val="0"/>
        <u val="none"/>
        <vertAlign val="baseline"/>
        <sz val="11"/>
        <color auto="1"/>
        <name val="Calibri"/>
        <scheme val="minor"/>
      </font>
    </dxf>
    <dxf>
      <font>
        <strike val="0"/>
        <outline val="0"/>
        <shadow val="0"/>
        <u val="none"/>
        <vertAlign val="baseline"/>
        <sz val="11"/>
        <color auto="1"/>
        <name val="Calibri"/>
        <scheme val="minor"/>
      </font>
    </dxf>
    <dxf>
      <font>
        <b val="0"/>
        <i val="0"/>
        <strike val="0"/>
        <condense val="0"/>
        <extend val="0"/>
        <outline val="0"/>
        <shadow val="0"/>
        <u val="none"/>
        <vertAlign val="baseline"/>
        <sz val="10"/>
        <color theme="0"/>
        <name val="Arial"/>
        <scheme val="none"/>
      </font>
      <fill>
        <patternFill patternType="none">
          <fgColor indexed="64"/>
          <bgColor indexed="65"/>
        </patternFill>
      </fill>
      <alignment horizontal="center" vertical="center" textRotation="0" wrapText="1" indent="0" justifyLastLine="0" shrinkToFit="0" readingOrder="0"/>
    </dxf>
    <dxf>
      <numFmt numFmtId="164" formatCode="_(* #,##0_);_(* \(#,##0\);_(* &quot;-&quot;??_);_(@_)"/>
      <alignment horizontal="right" vertical="center" textRotation="0" wrapText="0" indent="0" justifyLastLine="0" shrinkToFit="0" readingOrder="0"/>
    </dxf>
    <dxf>
      <numFmt numFmtId="164" formatCode="_(* #,##0_);_(* \(#,##0\);_(* &quot;-&quot;??_);_(@_)"/>
      <alignment horizontal="right" vertical="center" textRotation="0" wrapText="0" indent="0" justifyLastLine="0" shrinkToFit="0" readingOrder="0"/>
    </dxf>
    <dxf>
      <numFmt numFmtId="164" formatCode="_(* #,##0_);_(* \(#,##0\);_(* &quot;-&quot;??_);_(@_)"/>
      <alignment horizontal="right" vertical="center" textRotation="0" wrapText="0" indent="0" justifyLastLine="0" shrinkToFit="0" readingOrder="0"/>
    </dxf>
    <dxf>
      <numFmt numFmtId="10" formatCode="&quot;$&quot;#,##0_);[Red]\(&quot;$&quot;#,##0\)"/>
    </dxf>
    <dxf>
      <numFmt numFmtId="10" formatCode="&quot;$&quot;#,##0_);[Red]\(&quot;$&quot;#,##0\)"/>
    </dxf>
    <dxf>
      <numFmt numFmtId="10" formatCode="&quot;$&quot;#,##0_);[Red]\(&quot;$&quot;#,##0\)"/>
    </dxf>
    <dxf>
      <numFmt numFmtId="10" formatCode="&quot;$&quot;#,##0_);[Red]\(&quot;$&quot;#,##0\)"/>
    </dxf>
    <dxf>
      <numFmt numFmtId="10" formatCode="&quot;$&quot;#,##0_);[Red]\(&quot;$&quot;#,##0\)"/>
    </dxf>
    <dxf>
      <numFmt numFmtId="10" formatCode="&quot;$&quot;#,##0_);[Red]\(&quot;$&quot;#,##0\)"/>
    </dxf>
    <dxf>
      <numFmt numFmtId="10" formatCode="&quot;$&quot;#,##0_);[Red]\(&quot;$&quot;#,##0\)"/>
    </dxf>
    <dxf>
      <numFmt numFmtId="13" formatCode="0%"/>
      <alignment horizontal="left" vertical="center" textRotation="0" wrapText="0" indent="0" justifyLastLine="0" shrinkToFit="0" readingOrder="0"/>
      <border diagonalUp="0" diagonalDown="0" outline="0">
        <left/>
        <right style="thin">
          <color indexed="64"/>
        </right>
        <top/>
        <bottom/>
      </border>
    </dxf>
    <dxf>
      <border outline="0">
        <left style="medium">
          <color indexed="64"/>
        </left>
        <right style="medium">
          <color indexed="64"/>
        </right>
        <bottom style="medium">
          <color indexed="64"/>
        </bottom>
      </border>
    </dxf>
    <dxf>
      <border outline="0">
        <bottom style="thin">
          <color indexed="64"/>
        </bottom>
      </border>
    </dxf>
    <dxf>
      <numFmt numFmtId="10" formatCode="&quot;$&quot;#,##0_);[Red]\(&quot;$&quot;#,##0\)"/>
    </dxf>
    <dxf>
      <numFmt numFmtId="10" formatCode="&quot;$&quot;#,##0_);[Red]\(&quot;$&quot;#,##0\)"/>
    </dxf>
    <dxf>
      <numFmt numFmtId="10" formatCode="&quot;$&quot;#,##0_);[Red]\(&quot;$&quot;#,##0\)"/>
    </dxf>
    <dxf>
      <numFmt numFmtId="10" formatCode="&quot;$&quot;#,##0_);[Red]\(&quot;$&quot;#,##0\)"/>
    </dxf>
    <dxf>
      <numFmt numFmtId="10" formatCode="&quot;$&quot;#,##0_);[Red]\(&quot;$&quot;#,##0\)"/>
    </dxf>
    <dxf>
      <numFmt numFmtId="10" formatCode="&quot;$&quot;#,##0_);[Red]\(&quot;$&quot;#,##0\)"/>
    </dxf>
    <dxf>
      <numFmt numFmtId="10" formatCode="&quot;$&quot;#,##0_);[Red]\(&quot;$&quot;#,##0\)"/>
    </dxf>
    <dxf>
      <numFmt numFmtId="13" formatCode="0%"/>
      <alignment horizontal="left" vertical="center" textRotation="0" wrapText="0" indent="0" justifyLastLine="0" shrinkToFit="0" readingOrder="0"/>
      <border diagonalUp="0" diagonalDown="0" outline="0">
        <left/>
        <right style="thin">
          <color indexed="64"/>
        </right>
        <top/>
        <bottom/>
      </border>
    </dxf>
    <dxf>
      <border outline="0">
        <left style="medium">
          <color indexed="64"/>
        </left>
        <right style="medium">
          <color indexed="64"/>
        </right>
        <bottom style="medium">
          <color indexed="64"/>
        </bottom>
      </border>
    </dxf>
    <dxf>
      <border outline="0">
        <bottom style="thin">
          <color indexed="64"/>
        </bottom>
      </border>
    </dxf>
    <dxf>
      <numFmt numFmtId="10" formatCode="&quot;$&quot;#,##0_);[Red]\(&quot;$&quot;#,##0\)"/>
      <alignment horizontal="right" vertical="bottom" textRotation="0" wrapText="0" indent="0" justifyLastLine="0" shrinkToFit="0" readingOrder="0"/>
    </dxf>
    <dxf>
      <numFmt numFmtId="10" formatCode="&quot;$&quot;#,##0_);[Red]\(&quot;$&quot;#,##0\)"/>
      <alignment horizontal="right" vertical="bottom" textRotation="0" wrapText="0" indent="0" justifyLastLine="0" shrinkToFit="0" readingOrder="0"/>
    </dxf>
    <dxf>
      <numFmt numFmtId="10" formatCode="&quot;$&quot;#,##0_);[Red]\(&quot;$&quot;#,##0\)"/>
      <alignment horizontal="right" vertical="bottom" textRotation="0" wrapText="0" indent="0" justifyLastLine="0" shrinkToFit="0" readingOrder="0"/>
    </dxf>
    <dxf>
      <numFmt numFmtId="10" formatCode="&quot;$&quot;#,##0_);[Red]\(&quot;$&quot;#,##0\)"/>
      <alignment horizontal="right" vertical="bottom" textRotation="0" wrapText="0" indent="0" justifyLastLine="0" shrinkToFit="0" readingOrder="0"/>
    </dxf>
    <dxf>
      <numFmt numFmtId="10" formatCode="&quot;$&quot;#,##0_);[Red]\(&quot;$&quot;#,##0\)"/>
      <alignment horizontal="right" vertical="bottom" textRotation="0" wrapText="0" indent="0" justifyLastLine="0" shrinkToFit="0" readingOrder="0"/>
    </dxf>
    <dxf>
      <numFmt numFmtId="10" formatCode="&quot;$&quot;#,##0_);[Red]\(&quot;$&quot;#,##0\)"/>
      <alignment horizontal="right" vertical="bottom" textRotation="0" wrapText="0" indent="0" justifyLastLine="0" shrinkToFit="0" readingOrder="0"/>
    </dxf>
    <dxf>
      <numFmt numFmtId="10" formatCode="&quot;$&quot;#,##0_);[Red]\(&quot;$&quot;#,##0\)"/>
      <alignment horizontal="right" vertical="bottom" textRotation="0" wrapText="0" indent="0" justifyLastLine="0" shrinkToFit="0" readingOrder="0"/>
    </dxf>
    <dxf>
      <numFmt numFmtId="13" formatCode="0%"/>
      <alignment horizontal="left" vertical="center" textRotation="0" wrapText="0" indent="0" justifyLastLine="0" shrinkToFit="0" readingOrder="0"/>
    </dxf>
    <dxf>
      <border outline="0">
        <left style="medium">
          <color indexed="64"/>
        </left>
        <right style="medium">
          <color indexed="64"/>
        </right>
        <bottom style="medium">
          <color indexed="64"/>
        </bottom>
      </border>
    </dxf>
    <dxf>
      <border outline="0">
        <bottom style="thin">
          <color indexed="64"/>
        </bottom>
      </border>
    </dxf>
    <dxf>
      <font>
        <b val="0"/>
        <i val="0"/>
        <strike val="0"/>
        <condense val="0"/>
        <extend val="0"/>
        <outline val="0"/>
        <shadow val="0"/>
        <u val="none"/>
        <vertAlign val="baseline"/>
        <sz val="11"/>
        <color theme="1"/>
        <name val="Calibri"/>
        <scheme val="minor"/>
      </font>
      <numFmt numFmtId="10" formatCode="&quot;$&quot;#,##0_);[Red]\(&quot;$&quot;#,##0\)"/>
    </dxf>
    <dxf>
      <font>
        <b val="0"/>
        <i val="0"/>
        <strike val="0"/>
        <condense val="0"/>
        <extend val="0"/>
        <outline val="0"/>
        <shadow val="0"/>
        <u val="none"/>
        <vertAlign val="baseline"/>
        <sz val="11"/>
        <color theme="1"/>
        <name val="Calibri"/>
        <scheme val="minor"/>
      </font>
      <numFmt numFmtId="10" formatCode="&quot;$&quot;#,##0_);[Red]\(&quot;$&quot;#,##0\)"/>
    </dxf>
    <dxf>
      <font>
        <b val="0"/>
        <i val="0"/>
        <strike val="0"/>
        <condense val="0"/>
        <extend val="0"/>
        <outline val="0"/>
        <shadow val="0"/>
        <u val="none"/>
        <vertAlign val="baseline"/>
        <sz val="11"/>
        <color theme="1"/>
        <name val="Calibri"/>
        <scheme val="minor"/>
      </font>
      <numFmt numFmtId="10" formatCode="&quot;$&quot;#,##0_);[Red]\(&quot;$&quot;#,##0\)"/>
    </dxf>
    <dxf>
      <font>
        <b val="0"/>
        <i val="0"/>
        <strike val="0"/>
        <condense val="0"/>
        <extend val="0"/>
        <outline val="0"/>
        <shadow val="0"/>
        <u val="none"/>
        <vertAlign val="baseline"/>
        <sz val="11"/>
        <color theme="1"/>
        <name val="Calibri"/>
        <scheme val="minor"/>
      </font>
      <numFmt numFmtId="10" formatCode="&quot;$&quot;#,##0_);[Red]\(&quot;$&quot;#,##0\)"/>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numFmt numFmtId="10" formatCode="&quot;$&quot;#,##0_);[Red]\(&quot;$&quot;#,##0\)"/>
    </dxf>
    <dxf>
      <font>
        <b val="0"/>
        <i val="0"/>
        <strike val="0"/>
        <condense val="0"/>
        <extend val="0"/>
        <outline val="0"/>
        <shadow val="0"/>
        <u val="none"/>
        <vertAlign val="baseline"/>
        <sz val="11"/>
        <color theme="1"/>
        <name val="Calibri"/>
        <scheme val="minor"/>
      </font>
      <numFmt numFmtId="164" formatCode="_(* #,##0_);_(* \(#,##0\);_(* &quot;-&quot;??_);_(@_)"/>
      <alignment horizontal="left" vertical="bottom" textRotation="0" wrapText="0" indent="0" justifyLastLine="0" shrinkToFit="0" readingOrder="0"/>
    </dxf>
    <dxf>
      <border outline="0">
        <left style="medium">
          <color indexed="64"/>
        </left>
        <right style="medium">
          <color indexed="64"/>
        </right>
        <top style="medium">
          <color indexed="64"/>
        </top>
        <bottom style="medium">
          <color indexed="64"/>
        </bottom>
      </border>
    </dxf>
    <dxf>
      <border outline="0">
        <bottom style="medium">
          <color indexed="64"/>
        </bottom>
      </border>
    </dxf>
    <dxf>
      <font>
        <strike val="0"/>
        <outline val="0"/>
        <shadow val="0"/>
        <u val="none"/>
        <vertAlign val="baseline"/>
        <sz val="16"/>
        <color theme="1"/>
        <name val="Calibri"/>
        <scheme val="minor"/>
      </font>
      <numFmt numFmtId="164" formatCode="_(* #,##0_);_(* \(#,##0\);_(* &quot;-&quot;??_);_(@_)"/>
    </dxf>
    <dxf>
      <font>
        <strike val="0"/>
        <outline val="0"/>
        <shadow val="0"/>
        <u val="none"/>
        <vertAlign val="baseline"/>
        <sz val="16"/>
        <color theme="1"/>
        <name val="Calibri"/>
        <scheme val="minor"/>
      </font>
      <numFmt numFmtId="164" formatCode="_(* #,##0_);_(* \(#,##0\);_(* &quot;-&quot;??_);_(@_)"/>
    </dxf>
    <dxf>
      <font>
        <strike val="0"/>
        <outline val="0"/>
        <shadow val="0"/>
        <u val="none"/>
        <vertAlign val="baseline"/>
        <sz val="16"/>
        <color theme="1"/>
        <name val="Calibri"/>
        <scheme val="minor"/>
      </font>
    </dxf>
    <dxf>
      <font>
        <strike val="0"/>
        <outline val="0"/>
        <shadow val="0"/>
        <u val="none"/>
        <vertAlign val="baseline"/>
        <sz val="16"/>
        <color theme="1"/>
        <name val="Calibri"/>
        <scheme val="minor"/>
      </font>
    </dxf>
    <dxf>
      <font>
        <strike val="0"/>
        <outline val="0"/>
        <shadow val="0"/>
        <u val="none"/>
        <vertAlign val="baseline"/>
        <sz val="16"/>
        <color theme="1"/>
        <name val="Calibri"/>
        <scheme val="minor"/>
      </font>
      <alignment horizontal="general" vertical="bottom" textRotation="0" wrapText="1" indent="0" justifyLastLine="0" shrinkToFit="0" readingOrder="0"/>
    </dxf>
    <dxf>
      <font>
        <strike val="0"/>
        <outline val="0"/>
        <shadow val="0"/>
        <u val="none"/>
        <vertAlign val="baseline"/>
        <sz val="16"/>
        <color theme="1"/>
        <name val="Calibri"/>
        <scheme val="minor"/>
      </font>
      <numFmt numFmtId="164" formatCode="_(* #,##0_);_(* \(#,##0\);_(* &quot;-&quot;??_);_(@_)"/>
    </dxf>
    <dxf>
      <font>
        <strike val="0"/>
        <outline val="0"/>
        <shadow val="0"/>
        <u val="none"/>
        <vertAlign val="baseline"/>
        <sz val="16"/>
        <color theme="1"/>
        <name val="Calibri"/>
        <scheme val="minor"/>
      </font>
      <numFmt numFmtId="164" formatCode="_(* #,##0_);_(* \(#,##0\);_(* &quot;-&quot;??_);_(@_)"/>
    </dxf>
    <dxf>
      <font>
        <strike val="0"/>
        <outline val="0"/>
        <shadow val="0"/>
        <u val="none"/>
        <vertAlign val="baseline"/>
        <sz val="16"/>
        <color theme="1"/>
        <name val="Calibri"/>
        <scheme val="minor"/>
      </font>
    </dxf>
    <dxf>
      <font>
        <strike val="0"/>
        <outline val="0"/>
        <shadow val="0"/>
        <u val="none"/>
        <vertAlign val="baseline"/>
        <sz val="16"/>
        <color rgb="FF000000"/>
        <name val="Calibri"/>
        <scheme val="none"/>
      </font>
    </dxf>
    <dxf>
      <font>
        <strike val="0"/>
        <outline val="0"/>
        <shadow val="0"/>
        <u val="none"/>
        <vertAlign val="baseline"/>
        <sz val="16"/>
        <color theme="1"/>
        <name val="Calibri"/>
        <scheme val="minor"/>
      </font>
      <alignment horizontal="general" vertical="bottom" textRotation="0" wrapText="1" indent="0" justifyLastLine="0" shrinkToFit="0" readingOrder="0"/>
    </dxf>
    <dxf>
      <numFmt numFmtId="10" formatCode="&quot;$&quot;#,##0_);[Red]\(&quot;$&quot;#,##0\)"/>
    </dxf>
    <dxf>
      <font>
        <b val="0"/>
        <i val="0"/>
        <strike val="0"/>
        <condense val="0"/>
        <extend val="0"/>
        <outline val="0"/>
        <shadow val="0"/>
        <u val="none"/>
        <vertAlign val="baseline"/>
        <sz val="11"/>
        <color theme="1"/>
        <name val="Calibri"/>
        <scheme val="minor"/>
      </font>
      <numFmt numFmtId="164" formatCode="_(* #,##0_);_(* \(#,##0\);_(* &quot;-&quot;??_);_(@_)"/>
      <alignment horizontal="left" vertical="bottom" textRotation="0" wrapText="0" indent="0" justifyLastLine="0" shrinkToFit="0" readingOrder="0"/>
    </dxf>
    <dxf>
      <border outline="0">
        <left style="medium">
          <color indexed="64"/>
        </left>
        <right style="medium">
          <color indexed="64"/>
        </right>
        <top style="medium">
          <color indexed="64"/>
        </top>
        <bottom style="medium">
          <color indexed="64"/>
        </bottom>
      </border>
    </dxf>
    <dxf>
      <border outline="0">
        <bottom style="medium">
          <color indexed="64"/>
        </bottom>
      </border>
    </dxf>
    <dxf>
      <font>
        <strike val="0"/>
        <outline val="0"/>
        <shadow val="0"/>
        <u val="none"/>
        <vertAlign val="baseline"/>
        <sz val="16"/>
        <color theme="1"/>
        <name val="Calibri"/>
        <scheme val="minor"/>
      </font>
      <numFmt numFmtId="164" formatCode="_(* #,##0_);_(* \(#,##0\);_(* &quot;-&quot;??_);_(@_)"/>
    </dxf>
    <dxf>
      <font>
        <strike val="0"/>
        <outline val="0"/>
        <shadow val="0"/>
        <u val="none"/>
        <vertAlign val="baseline"/>
        <sz val="16"/>
        <color theme="1"/>
        <name val="Calibri"/>
        <scheme val="minor"/>
      </font>
      <numFmt numFmtId="164" formatCode="_(* #,##0_);_(* \(#,##0\);_(* &quot;-&quot;??_);_(@_)"/>
    </dxf>
    <dxf>
      <font>
        <strike val="0"/>
        <outline val="0"/>
        <shadow val="0"/>
        <u val="none"/>
        <vertAlign val="baseline"/>
        <sz val="16"/>
        <color theme="1"/>
        <name val="Calibri"/>
        <scheme val="minor"/>
      </font>
    </dxf>
    <dxf>
      <font>
        <strike val="0"/>
        <outline val="0"/>
        <shadow val="0"/>
        <u val="none"/>
        <vertAlign val="baseline"/>
        <sz val="16"/>
        <color theme="1"/>
        <name val="Calibri"/>
        <scheme val="minor"/>
      </font>
    </dxf>
    <dxf>
      <font>
        <strike val="0"/>
        <outline val="0"/>
        <shadow val="0"/>
        <u val="none"/>
        <vertAlign val="baseline"/>
        <sz val="16"/>
        <color theme="1"/>
        <name val="Calibri"/>
        <scheme val="minor"/>
      </font>
      <alignment horizontal="general" vertical="bottom" textRotation="0" wrapText="1" indent="0" justifyLastLine="0" shrinkToFit="0" readingOrder="0"/>
    </dxf>
    <dxf>
      <font>
        <strike val="0"/>
        <outline val="0"/>
        <shadow val="0"/>
        <u val="none"/>
        <vertAlign val="baseline"/>
        <sz val="16"/>
        <color theme="1"/>
        <name val="Calibri"/>
        <scheme val="minor"/>
      </font>
      <numFmt numFmtId="164" formatCode="_(* #,##0_);_(* \(#,##0\);_(* &quot;-&quot;??_);_(@_)"/>
    </dxf>
    <dxf>
      <font>
        <strike val="0"/>
        <outline val="0"/>
        <shadow val="0"/>
        <u val="none"/>
        <vertAlign val="baseline"/>
        <sz val="16"/>
        <color theme="1"/>
        <name val="Calibri"/>
        <scheme val="minor"/>
      </font>
      <numFmt numFmtId="164" formatCode="_(* #,##0_);_(* \(#,##0\);_(* &quot;-&quot;??_);_(@_)"/>
    </dxf>
    <dxf>
      <font>
        <strike val="0"/>
        <outline val="0"/>
        <shadow val="0"/>
        <u val="none"/>
        <vertAlign val="baseline"/>
        <sz val="16"/>
        <color theme="1"/>
        <name val="Calibri"/>
        <scheme val="minor"/>
      </font>
    </dxf>
    <dxf>
      <font>
        <strike val="0"/>
        <outline val="0"/>
        <shadow val="0"/>
        <u val="none"/>
        <vertAlign val="baseline"/>
        <sz val="16"/>
        <color theme="1"/>
        <name val="Calibri"/>
        <scheme val="minor"/>
      </font>
    </dxf>
    <dxf>
      <font>
        <strike val="0"/>
        <outline val="0"/>
        <shadow val="0"/>
        <u val="none"/>
        <vertAlign val="baseline"/>
        <sz val="16"/>
        <color theme="1"/>
        <name val="Calibri"/>
        <scheme val="minor"/>
      </font>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id="1" name="Table1" displayName="Table1" ref="H12:J15" totalsRowShown="0" headerRowDxfId="73" dataDxfId="72">
  <tableColumns count="3">
    <tableColumn id="1" name="2026 Estimated APTC Costs -No ARPA" dataDxfId="71"/>
    <tableColumn id="2" name="2026 Estimated Reinsurance Costs - ARPA" dataDxfId="70">
      <calculatedColumnFormula>K26*1768</calculatedColumnFormula>
    </tableColumn>
    <tableColumn id="3" name="2026 Estimated Reinsurance Costs - No ARPA" dataDxfId="69">
      <calculatedColumnFormula>K59*1844</calculatedColumnFormula>
    </tableColumn>
  </tableColumns>
  <tableStyleInfo name="TableStyleLight16" showFirstColumn="0" showLastColumn="0" showRowStripes="1" showColumnStripes="0"/>
</table>
</file>

<file path=xl/tables/table10.xml><?xml version="1.0" encoding="utf-8"?>
<table xmlns="http://schemas.openxmlformats.org/spreadsheetml/2006/main" id="12" name="Table913" displayName="Table913" ref="B30:I37" totalsRowShown="0" headerRowBorderDxfId="19" tableBorderDxfId="18">
  <tableColumns count="8">
    <tableColumn id="1" name="Age/FPL" dataDxfId="17"/>
    <tableColumn id="2" name="0-18" dataDxfId="16"/>
    <tableColumn id="3" name="18-25" dataDxfId="15"/>
    <tableColumn id="4" name="26-34" dataDxfId="14"/>
    <tableColumn id="5" name="35-44" dataDxfId="13"/>
    <tableColumn id="6" name="45-54" dataDxfId="12"/>
    <tableColumn id="7" name="55-64" dataDxfId="11"/>
    <tableColumn id="8" name="65+" dataDxfId="10"/>
  </tableColumns>
  <tableStyleInfo name="TableStyleMedium20" showFirstColumn="0" showLastColumn="0" showRowStripes="1" showColumnStripes="0"/>
</table>
</file>

<file path=xl/tables/table11.xml><?xml version="1.0" encoding="utf-8"?>
<table xmlns="http://schemas.openxmlformats.org/spreadsheetml/2006/main" id="3" name="Table3" displayName="Table3" ref="C8:E11" totalsRowShown="0">
  <tableColumns count="3">
    <tableColumn id="1" name="Silver Only"/>
    <tableColumn id="2" name="87% CSR"/>
    <tableColumn id="3" name="94% CSR"/>
  </tableColumns>
  <tableStyleInfo name="TableStyleMedium20" showFirstColumn="0" showLastColumn="0" showRowStripes="1" showColumnStripes="0"/>
</table>
</file>

<file path=xl/tables/table12.xml><?xml version="1.0" encoding="utf-8"?>
<table xmlns="http://schemas.openxmlformats.org/spreadsheetml/2006/main" id="6" name="Table6" displayName="Table6" ref="C24:F27" totalsRowShown="0">
  <tableColumns count="4">
    <tableColumn id="1" name="FPL Bucket"/>
    <tableColumn id="2" name="CSR Silver 73%" dataDxfId="9" dataCellStyle="Comma"/>
    <tableColumn id="3" name="Gold" dataDxfId="8" dataCellStyle="Comma"/>
    <tableColumn id="4" name="Other Metals" dataDxfId="7" dataCellStyle="Comma"/>
  </tableColumns>
  <tableStyleInfo name="TableStyleMedium20" showFirstColumn="0" showLastColumn="0" showRowStripes="1" showColumnStripes="0"/>
</table>
</file>

<file path=xl/tables/table13.xml><?xml version="1.0" encoding="utf-8"?>
<table xmlns="http://schemas.openxmlformats.org/spreadsheetml/2006/main" id="7" name="Table7" displayName="Table7" ref="C37:D40" totalsRowShown="0" headerRowDxfId="6" dataDxfId="5">
  <tableColumns count="2">
    <tableColumn id="1" name="Scenario" dataDxfId="4"/>
    <tableColumn id="3" name="Gold to Platinium CSR Total Cost" dataDxfId="3"/>
  </tableColumns>
  <tableStyleInfo name="TableStyleMedium20" showFirstColumn="0" showLastColumn="0" showRowStripes="1" showColumnStripes="0"/>
</table>
</file>

<file path=xl/tables/table14.xml><?xml version="1.0" encoding="utf-8"?>
<table xmlns="http://schemas.openxmlformats.org/spreadsheetml/2006/main" id="4" name="Table4" displayName="Table4" ref="C32:C33" totalsRowShown="0" headerRowDxfId="2" dataDxfId="1">
  <tableColumns count="1">
    <tableColumn id="3" name="Average PMPM CSR Subsidy Cost*" dataDxfId="0"/>
  </tableColumns>
  <tableStyleInfo name="TableStyleMedium20" showFirstColumn="0" showLastColumn="0" showRowStripes="1" showColumnStripes="0"/>
</table>
</file>

<file path=xl/tables/table2.xml><?xml version="1.0" encoding="utf-8"?>
<table xmlns="http://schemas.openxmlformats.org/spreadsheetml/2006/main" id="5" name="Table16" displayName="Table16" ref="D12:F15" totalsRowShown="0" headerRowDxfId="68" dataDxfId="67">
  <tableColumns count="3">
    <tableColumn id="1" name="Scenario" dataDxfId="66"/>
    <tableColumn id="2" name="2026 Estimated APTC Costs -ARPA" dataDxfId="65"/>
    <tableColumn id="3" name="2026 Estimated CSR Costs -No ARPA" dataDxfId="64"/>
  </tableColumns>
  <tableStyleInfo name="TableStyleLight16" showFirstColumn="0" showLastColumn="0" showRowStripes="1" showColumnStripes="0"/>
</table>
</file>

<file path=xl/tables/table3.xml><?xml version="1.0" encoding="utf-8"?>
<table xmlns="http://schemas.openxmlformats.org/spreadsheetml/2006/main" id="10" name="Table10" displayName="Table10" ref="AE12:AF15" totalsRowShown="0" headerRowBorderDxfId="63" tableBorderDxfId="62">
  <tableColumns count="2">
    <tableColumn id="1" name="CSR Variant" dataDxfId="61" dataCellStyle="Comma"/>
    <tableColumn id="2" name="Estimated PMPY Cost" dataDxfId="60">
      <calculatedColumnFormula>(AE13-70)*'Task 6'!$E$9*12</calculatedColumnFormula>
    </tableColumn>
  </tableColumns>
  <tableStyleInfo showFirstColumn="0" showLastColumn="0" showRowStripes="1" showColumnStripes="0"/>
</table>
</file>

<file path=xl/tables/table4.xml><?xml version="1.0" encoding="utf-8"?>
<table xmlns="http://schemas.openxmlformats.org/spreadsheetml/2006/main" id="2" name="Table13" displayName="Table13" ref="H12:J15" totalsRowShown="0" headerRowDxfId="59" dataDxfId="58">
  <tableColumns count="3">
    <tableColumn id="1" name="2026 Estimated APTC Costs -No ARPA" dataDxfId="57"/>
    <tableColumn id="2" name="2026 Estimated Reinsurance Costs - ARPA" dataDxfId="56">
      <calculatedColumnFormula>K26*1768</calculatedColumnFormula>
    </tableColumn>
    <tableColumn id="3" name="2026 Estimated Reinsurance Costs - No ARPA" dataDxfId="55">
      <calculatedColumnFormula>K59*1844</calculatedColumnFormula>
    </tableColumn>
  </tableColumns>
  <tableStyleInfo name="TableStyleLight16" showFirstColumn="0" showLastColumn="0" showRowStripes="1" showColumnStripes="0"/>
</table>
</file>

<file path=xl/tables/table5.xml><?xml version="1.0" encoding="utf-8"?>
<table xmlns="http://schemas.openxmlformats.org/spreadsheetml/2006/main" id="14" name="Table1615" displayName="Table1615" ref="D12:F15" totalsRowShown="0" headerRowDxfId="54" dataDxfId="53">
  <tableColumns count="3">
    <tableColumn id="1" name="Scenario" dataDxfId="52"/>
    <tableColumn id="2" name="2026 Estimated CSR Costs -ARPA" dataDxfId="51"/>
    <tableColumn id="3" name="2026 Estimated CSR Costs -No ARPA" dataDxfId="50"/>
  </tableColumns>
  <tableStyleInfo name="TableStyleLight16" showFirstColumn="0" showLastColumn="0" showRowStripes="1" showColumnStripes="0"/>
</table>
</file>

<file path=xl/tables/table6.xml><?xml version="1.0" encoding="utf-8"?>
<table xmlns="http://schemas.openxmlformats.org/spreadsheetml/2006/main" id="15" name="Table1016" displayName="Table1016" ref="AE12:AF15" totalsRowShown="0" headerRowBorderDxfId="49" tableBorderDxfId="48">
  <tableColumns count="2">
    <tableColumn id="1" name="CSR Variant" dataDxfId="47" dataCellStyle="Comma"/>
    <tableColumn id="2" name="Estimated PMPY Cost" dataDxfId="46">
      <calculatedColumnFormula>(AE13-70)*'Task 6'!$E$9*12</calculatedColumnFormula>
    </tableColumn>
  </tableColumns>
  <tableStyleInfo showFirstColumn="0" showLastColumn="0" showRowStripes="1" showColumnStripes="0"/>
</table>
</file>

<file path=xl/tables/table7.xml><?xml version="1.0" encoding="utf-8"?>
<table xmlns="http://schemas.openxmlformats.org/spreadsheetml/2006/main" id="8" name="Table8" displayName="Table8" ref="B7:F9" totalsRowShown="0" dataDxfId="45">
  <tableColumns count="5">
    <tableColumn id="1" name="Scenario" dataDxfId="44"/>
    <tableColumn id="2" name="$40 PMPM Subsidy" dataDxfId="43">
      <calculatedColumnFormula>SUM(B27:H33)</calculatedColumnFormula>
    </tableColumn>
    <tableColumn id="3" name="$75 PMPM Subsidy" dataDxfId="42">
      <calculatedColumnFormula>SUM(K27:Q33)</calculatedColumnFormula>
    </tableColumn>
    <tableColumn id="4" name="$100 PMPM Subsidy" dataDxfId="41">
      <calculatedColumnFormula>SUM(T27:Z33)</calculatedColumnFormula>
    </tableColumn>
    <tableColumn id="5" name="$125 PMPM Subsidy" dataDxfId="40">
      <calculatedColumnFormula>SUM(AC27:AI33)</calculatedColumnFormula>
    </tableColumn>
  </tableColumns>
  <tableStyleInfo name="TableStyleMedium20" showFirstColumn="0" showLastColumn="0" showRowStripes="1" showColumnStripes="0"/>
</table>
</file>

<file path=xl/tables/table8.xml><?xml version="1.0" encoding="utf-8"?>
<table xmlns="http://schemas.openxmlformats.org/spreadsheetml/2006/main" id="9" name="Table9" displayName="Table9" ref="B6:I13" totalsRowShown="0" headerRowBorderDxfId="39" tableBorderDxfId="38">
  <tableColumns count="8">
    <tableColumn id="1" name="Age/FPL" dataDxfId="37"/>
    <tableColumn id="2" name="0-18" dataDxfId="36"/>
    <tableColumn id="3" name="18-25" dataDxfId="35"/>
    <tableColumn id="4" name="26-34" dataDxfId="34"/>
    <tableColumn id="5" name="35-44" dataDxfId="33"/>
    <tableColumn id="6" name="45-54" dataDxfId="32"/>
    <tableColumn id="7" name="55-64" dataDxfId="31"/>
    <tableColumn id="8" name="65+" dataDxfId="30"/>
  </tableColumns>
  <tableStyleInfo name="TableStyleMedium20" showFirstColumn="0" showLastColumn="0" showRowStripes="1" showColumnStripes="0"/>
</table>
</file>

<file path=xl/tables/table9.xml><?xml version="1.0" encoding="utf-8"?>
<table xmlns="http://schemas.openxmlformats.org/spreadsheetml/2006/main" id="11" name="Table912" displayName="Table912" ref="B18:I25" totalsRowShown="0" headerRowBorderDxfId="29" tableBorderDxfId="28">
  <tableColumns count="8">
    <tableColumn id="1" name="Age/FPL" dataDxfId="27"/>
    <tableColumn id="2" name="0-18" dataDxfId="26"/>
    <tableColumn id="3" name="18-25" dataDxfId="25"/>
    <tableColumn id="4" name="26-34" dataDxfId="24"/>
    <tableColumn id="5" name="35-44" dataDxfId="23"/>
    <tableColumn id="6" name="45-54" dataDxfId="22"/>
    <tableColumn id="7" name="55-64" dataDxfId="21"/>
    <tableColumn id="8" name="65+" dataDxfId="20"/>
  </tableColumns>
  <tableStyleInfo name="TableStyleMedium20"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7.xml"/></Relationships>
</file>

<file path=xl/worksheets/_rels/sheet6.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table" Target="../tables/table8.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table" Target="../tables/table11.xml"/><Relationship Id="rId4" Type="http://schemas.openxmlformats.org/officeDocument/2006/relationships/table" Target="../tables/table1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showGridLines="0" workbookViewId="0">
      <selection activeCell="F29" sqref="F29"/>
    </sheetView>
  </sheetViews>
  <sheetFormatPr defaultRowHeight="14.4" x14ac:dyDescent="0.3"/>
  <cols>
    <col min="2" max="2" width="8.5546875" bestFit="1" customWidth="1"/>
    <col min="3" max="3" width="19.33203125" customWidth="1"/>
    <col min="4" max="4" width="15.5546875" customWidth="1"/>
    <col min="5" max="5" width="15.33203125" customWidth="1"/>
    <col min="6" max="6" width="23.109375" customWidth="1"/>
  </cols>
  <sheetData>
    <row r="1" spans="1:6" ht="25.8" x14ac:dyDescent="0.5">
      <c r="A1" s="4" t="s">
        <v>122</v>
      </c>
    </row>
    <row r="4" spans="1:6" ht="15" thickBot="1" x14ac:dyDescent="0.35"/>
    <row r="5" spans="1:6" x14ac:dyDescent="0.3">
      <c r="B5" s="116" t="s">
        <v>11</v>
      </c>
      <c r="C5" s="101" t="s">
        <v>12</v>
      </c>
      <c r="D5" s="101" t="s">
        <v>13</v>
      </c>
      <c r="E5" s="101" t="s">
        <v>0</v>
      </c>
      <c r="F5" s="102" t="s">
        <v>14</v>
      </c>
    </row>
    <row r="6" spans="1:6" x14ac:dyDescent="0.3">
      <c r="B6" s="117" t="s">
        <v>1</v>
      </c>
      <c r="C6" s="103">
        <v>21000</v>
      </c>
      <c r="D6" s="104">
        <v>0.8</v>
      </c>
      <c r="E6" s="105">
        <v>250000</v>
      </c>
      <c r="F6" s="106">
        <v>0.33600000000000002</v>
      </c>
    </row>
    <row r="7" spans="1:6" x14ac:dyDescent="0.3">
      <c r="B7" s="117" t="s">
        <v>2</v>
      </c>
      <c r="C7" s="107">
        <v>25700</v>
      </c>
      <c r="D7" s="108">
        <v>0.8</v>
      </c>
      <c r="E7" s="85">
        <v>500000</v>
      </c>
      <c r="F7" s="109">
        <v>0.33600000000000002</v>
      </c>
    </row>
    <row r="8" spans="1:6" x14ac:dyDescent="0.3">
      <c r="B8" s="117"/>
      <c r="C8" s="103"/>
      <c r="D8" s="104"/>
      <c r="E8" s="64"/>
      <c r="F8" s="110"/>
    </row>
    <row r="9" spans="1:6" x14ac:dyDescent="0.3">
      <c r="B9" s="117" t="s">
        <v>3</v>
      </c>
      <c r="C9" s="95">
        <v>27757.616215035632</v>
      </c>
      <c r="D9" s="108">
        <v>0.8</v>
      </c>
      <c r="E9" s="111">
        <v>1000000</v>
      </c>
      <c r="F9" s="109">
        <v>0.33600000000000002</v>
      </c>
    </row>
    <row r="10" spans="1:6" x14ac:dyDescent="0.3">
      <c r="B10" s="117" t="s">
        <v>4</v>
      </c>
      <c r="C10" s="95">
        <v>34945.705972233962</v>
      </c>
      <c r="D10" s="108">
        <v>0.9</v>
      </c>
      <c r="E10" s="111">
        <v>1000000</v>
      </c>
      <c r="F10" s="109">
        <v>0.33600000000000002</v>
      </c>
    </row>
    <row r="11" spans="1:6" x14ac:dyDescent="0.3">
      <c r="B11" s="117"/>
      <c r="C11" s="6"/>
      <c r="D11" s="104"/>
      <c r="E11" s="103"/>
      <c r="F11" s="110"/>
    </row>
    <row r="12" spans="1:6" x14ac:dyDescent="0.3">
      <c r="B12" s="117" t="s">
        <v>5</v>
      </c>
      <c r="C12" s="111">
        <v>20500</v>
      </c>
      <c r="D12" s="108">
        <v>0.7</v>
      </c>
      <c r="E12" s="107">
        <v>1000000</v>
      </c>
      <c r="F12" s="109">
        <v>0.33600000000000002</v>
      </c>
    </row>
    <row r="13" spans="1:6" x14ac:dyDescent="0.3">
      <c r="B13" s="117" t="s">
        <v>123</v>
      </c>
      <c r="C13" s="111">
        <v>20500</v>
      </c>
      <c r="D13" s="108">
        <v>0.6</v>
      </c>
      <c r="E13" s="108" t="s">
        <v>129</v>
      </c>
      <c r="F13" s="112" t="s">
        <v>100</v>
      </c>
    </row>
    <row r="14" spans="1:6" x14ac:dyDescent="0.3">
      <c r="B14" s="117" t="s">
        <v>124</v>
      </c>
      <c r="C14" s="111">
        <v>20500</v>
      </c>
      <c r="D14" s="108">
        <v>0.5</v>
      </c>
      <c r="E14" s="108" t="s">
        <v>129</v>
      </c>
      <c r="F14" s="112" t="s">
        <v>101</v>
      </c>
    </row>
    <row r="15" spans="1:6" x14ac:dyDescent="0.3">
      <c r="B15" s="117"/>
      <c r="C15" s="6"/>
      <c r="D15" s="104"/>
      <c r="E15" s="103"/>
      <c r="F15" s="110"/>
    </row>
    <row r="16" spans="1:6" x14ac:dyDescent="0.3">
      <c r="B16" s="117" t="s">
        <v>6</v>
      </c>
      <c r="C16" s="111">
        <v>40000</v>
      </c>
      <c r="D16" s="108">
        <v>0.8</v>
      </c>
      <c r="E16" s="111">
        <v>250000</v>
      </c>
      <c r="F16" s="112">
        <v>0.22907294043564735</v>
      </c>
    </row>
    <row r="17" spans="1:6" x14ac:dyDescent="0.3">
      <c r="B17" s="117" t="s">
        <v>7</v>
      </c>
      <c r="C17" s="111">
        <v>30000</v>
      </c>
      <c r="D17" s="108">
        <v>0.8</v>
      </c>
      <c r="E17" s="111">
        <v>250000</v>
      </c>
      <c r="F17" s="112">
        <v>0.27550029040992813</v>
      </c>
    </row>
    <row r="18" spans="1:6" x14ac:dyDescent="0.3">
      <c r="B18" s="117" t="s">
        <v>8</v>
      </c>
      <c r="C18" s="111">
        <v>25000</v>
      </c>
      <c r="D18" s="108">
        <v>0.8</v>
      </c>
      <c r="E18" s="111">
        <v>250000</v>
      </c>
      <c r="F18" s="112">
        <v>0.3046645335330187</v>
      </c>
    </row>
    <row r="19" spans="1:6" x14ac:dyDescent="0.3">
      <c r="B19" s="117" t="s">
        <v>9</v>
      </c>
      <c r="C19" s="111">
        <v>50000</v>
      </c>
      <c r="D19" s="108">
        <v>0.8</v>
      </c>
      <c r="E19" s="111">
        <v>250000</v>
      </c>
      <c r="F19" s="112">
        <v>0.19359232827014444</v>
      </c>
    </row>
    <row r="20" spans="1:6" ht="15" thickBot="1" x14ac:dyDescent="0.35">
      <c r="B20" s="118" t="s">
        <v>10</v>
      </c>
      <c r="C20" s="113">
        <v>60000</v>
      </c>
      <c r="D20" s="114">
        <v>0.8</v>
      </c>
      <c r="E20" s="113">
        <v>250000</v>
      </c>
      <c r="F20" s="115">
        <v>0.16595324604361317</v>
      </c>
    </row>
    <row r="21" spans="1:6" x14ac:dyDescent="0.3">
      <c r="B21" s="192" t="s">
        <v>126</v>
      </c>
    </row>
    <row r="22" spans="1:6" x14ac:dyDescent="0.3">
      <c r="B22" s="193" t="s">
        <v>125</v>
      </c>
    </row>
    <row r="23" spans="1:6" x14ac:dyDescent="0.3">
      <c r="A23" s="9"/>
      <c r="D23" s="9"/>
    </row>
    <row r="24" spans="1:6" x14ac:dyDescent="0.3">
      <c r="B24" s="74" t="s">
        <v>77</v>
      </c>
      <c r="C24" s="75"/>
    </row>
    <row r="25" spans="1:6" x14ac:dyDescent="0.3">
      <c r="B25" s="8" t="s">
        <v>15</v>
      </c>
      <c r="C25" s="7"/>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AB48"/>
  <sheetViews>
    <sheetView showGridLines="0" workbookViewId="0">
      <selection activeCell="I33" sqref="I33"/>
    </sheetView>
  </sheetViews>
  <sheetFormatPr defaultRowHeight="14.4" x14ac:dyDescent="0.3"/>
  <cols>
    <col min="2" max="2" width="46.33203125" bestFit="1" customWidth="1"/>
    <col min="3" max="13" width="15.33203125" bestFit="1" customWidth="1"/>
    <col min="17" max="17" width="46.33203125" bestFit="1" customWidth="1"/>
    <col min="18" max="28" width="15.33203125" bestFit="1" customWidth="1"/>
  </cols>
  <sheetData>
    <row r="3" spans="2:28" ht="18.600000000000001" thickBot="1" x14ac:dyDescent="0.4">
      <c r="B3" s="190" t="s">
        <v>134</v>
      </c>
      <c r="Q3" s="190" t="s">
        <v>166</v>
      </c>
    </row>
    <row r="4" spans="2:28" ht="15" thickBot="1" x14ac:dyDescent="0.35">
      <c r="B4" s="10"/>
      <c r="C4" s="11">
        <v>2019</v>
      </c>
      <c r="D4" s="11">
        <v>2020</v>
      </c>
      <c r="E4" s="11">
        <v>2021</v>
      </c>
      <c r="F4" s="11">
        <v>2022</v>
      </c>
      <c r="G4" s="11">
        <v>2023</v>
      </c>
      <c r="H4" s="11">
        <v>2024</v>
      </c>
      <c r="I4" s="11">
        <v>2025</v>
      </c>
      <c r="J4" s="11">
        <v>2026</v>
      </c>
      <c r="K4" s="11">
        <v>2027</v>
      </c>
      <c r="L4" s="11">
        <v>2028</v>
      </c>
      <c r="M4" s="11">
        <v>2029</v>
      </c>
      <c r="Q4" s="10"/>
      <c r="R4" s="11">
        <v>2019</v>
      </c>
      <c r="S4" s="11">
        <v>2020</v>
      </c>
      <c r="T4" s="11">
        <v>2021</v>
      </c>
      <c r="U4" s="11">
        <v>2022</v>
      </c>
      <c r="V4" s="11">
        <v>2023</v>
      </c>
      <c r="W4" s="11">
        <v>2024</v>
      </c>
      <c r="X4" s="11">
        <v>2025</v>
      </c>
      <c r="Y4" s="11">
        <v>2026</v>
      </c>
      <c r="Z4" s="11">
        <v>2027</v>
      </c>
      <c r="AA4" s="11">
        <v>2028</v>
      </c>
      <c r="AB4" s="11">
        <v>2029</v>
      </c>
    </row>
    <row r="5" spans="2:28" x14ac:dyDescent="0.3">
      <c r="B5" s="12" t="s">
        <v>17</v>
      </c>
      <c r="C5" s="13"/>
      <c r="D5" s="14"/>
      <c r="E5" s="14"/>
      <c r="F5" s="14"/>
      <c r="G5" s="14"/>
      <c r="H5" s="14"/>
      <c r="I5" s="14"/>
      <c r="J5" s="14"/>
      <c r="K5" s="14"/>
      <c r="L5" s="14"/>
      <c r="M5" s="14"/>
      <c r="Q5" s="12" t="s">
        <v>17</v>
      </c>
      <c r="R5" s="13"/>
      <c r="S5" s="14"/>
      <c r="T5" s="14"/>
      <c r="U5" s="14"/>
      <c r="V5" s="14"/>
      <c r="W5" s="14"/>
      <c r="X5" s="14"/>
      <c r="Y5" s="14"/>
      <c r="Z5" s="14"/>
      <c r="AA5" s="14"/>
      <c r="AB5" s="14"/>
    </row>
    <row r="6" spans="2:28" x14ac:dyDescent="0.3">
      <c r="B6" s="15" t="s">
        <v>18</v>
      </c>
      <c r="C6" s="16">
        <v>179707.68660000007</v>
      </c>
      <c r="D6" s="17">
        <v>197545.75718333348</v>
      </c>
      <c r="E6" s="17">
        <v>207931.65660000296</v>
      </c>
      <c r="F6" s="17">
        <v>217686.57005001121</v>
      </c>
      <c r="G6" s="17">
        <v>221351.13559708904</v>
      </c>
      <c r="H6" s="17">
        <v>229834.49685724091</v>
      </c>
      <c r="I6" s="17">
        <v>229501.82581958987</v>
      </c>
      <c r="J6" s="17">
        <v>211454.72527970703</v>
      </c>
      <c r="K6" s="17">
        <v>211504.46915051289</v>
      </c>
      <c r="L6" s="17">
        <v>211773.11787077491</v>
      </c>
      <c r="M6" s="17">
        <v>212210.7811410049</v>
      </c>
      <c r="Q6" s="15" t="s">
        <v>18</v>
      </c>
      <c r="R6" s="16">
        <v>179707.68660000007</v>
      </c>
      <c r="S6" s="17">
        <v>197545.75718333348</v>
      </c>
      <c r="T6" s="17">
        <v>207931.65660000296</v>
      </c>
      <c r="U6" s="17">
        <v>217686.57005001121</v>
      </c>
      <c r="V6" s="17">
        <v>221351.13559708904</v>
      </c>
      <c r="W6" s="17">
        <v>229834.49685724091</v>
      </c>
      <c r="X6" s="17">
        <v>229501.82581958987</v>
      </c>
      <c r="Y6" s="17">
        <v>229250.11999494099</v>
      </c>
      <c r="Z6" s="17">
        <v>229304.14271303677</v>
      </c>
      <c r="AA6" s="17">
        <v>229595.89994556364</v>
      </c>
      <c r="AB6" s="17">
        <v>230071.20995030264</v>
      </c>
    </row>
    <row r="7" spans="2:28" x14ac:dyDescent="0.3">
      <c r="B7" s="15" t="s">
        <v>19</v>
      </c>
      <c r="C7" s="16">
        <v>113587.63664618076</v>
      </c>
      <c r="D7" s="17">
        <v>124638.10534808908</v>
      </c>
      <c r="E7" s="17">
        <v>147890.7236016978</v>
      </c>
      <c r="F7" s="17">
        <v>156261.42778575671</v>
      </c>
      <c r="G7" s="17">
        <v>158736.80806893689</v>
      </c>
      <c r="H7" s="17">
        <v>166885.83402333857</v>
      </c>
      <c r="I7" s="17">
        <v>166952.90778512324</v>
      </c>
      <c r="J7" s="17">
        <v>129077.87082170138</v>
      </c>
      <c r="K7" s="17">
        <v>129236.16482360775</v>
      </c>
      <c r="L7" s="17">
        <v>129400.31799933441</v>
      </c>
      <c r="M7" s="17">
        <v>129667.74460623226</v>
      </c>
      <c r="Q7" s="15" t="s">
        <v>19</v>
      </c>
      <c r="R7" s="16">
        <v>113587.63664618076</v>
      </c>
      <c r="S7" s="17">
        <v>124638.10534808908</v>
      </c>
      <c r="T7" s="17">
        <v>147890.7236016978</v>
      </c>
      <c r="U7" s="17">
        <v>156261.42778575671</v>
      </c>
      <c r="V7" s="17">
        <v>158736.80806893689</v>
      </c>
      <c r="W7" s="17">
        <v>166885.83402333857</v>
      </c>
      <c r="X7" s="17">
        <v>166952.90778512324</v>
      </c>
      <c r="Y7" s="17">
        <v>176780.23054340141</v>
      </c>
      <c r="Z7" s="17">
        <v>176860.83376546757</v>
      </c>
      <c r="AA7" s="17">
        <v>182669.46147861163</v>
      </c>
      <c r="AB7" s="17">
        <v>183049.4524544203</v>
      </c>
    </row>
    <row r="8" spans="2:28" x14ac:dyDescent="0.3">
      <c r="B8" s="15" t="s">
        <v>20</v>
      </c>
      <c r="C8" s="18">
        <v>798.98019597926475</v>
      </c>
      <c r="D8" s="19">
        <v>748.95543922075569</v>
      </c>
      <c r="E8" s="19">
        <v>633.34539964004625</v>
      </c>
      <c r="F8" s="19">
        <v>659.34288278040924</v>
      </c>
      <c r="G8" s="19">
        <v>720.73407575286672</v>
      </c>
      <c r="H8" s="19">
        <v>756.89908937244934</v>
      </c>
      <c r="I8" s="19">
        <v>810.55157945794008</v>
      </c>
      <c r="J8" s="19">
        <v>837.78591789564371</v>
      </c>
      <c r="K8" s="19">
        <v>889.65429938581735</v>
      </c>
      <c r="L8" s="19">
        <v>942.33961182450105</v>
      </c>
      <c r="M8" s="19">
        <v>995.05753664364408</v>
      </c>
      <c r="Q8" s="15" t="s">
        <v>20</v>
      </c>
      <c r="R8" s="18">
        <v>798.98019597926475</v>
      </c>
      <c r="S8" s="19">
        <v>748.95543922075569</v>
      </c>
      <c r="T8" s="19">
        <v>633.34539964004625</v>
      </c>
      <c r="U8" s="19">
        <v>659.34288278040924</v>
      </c>
      <c r="V8" s="19">
        <v>720.73407575286672</v>
      </c>
      <c r="W8" s="19">
        <v>756.89908937244934</v>
      </c>
      <c r="X8" s="19">
        <v>810.55157945794008</v>
      </c>
      <c r="Y8" s="19">
        <v>863.70356611372245</v>
      </c>
      <c r="Z8" s="19">
        <v>914.66523260933627</v>
      </c>
      <c r="AA8" s="19">
        <v>967.02576488202214</v>
      </c>
      <c r="AB8" s="19">
        <v>1018.4494826405867</v>
      </c>
    </row>
    <row r="9" spans="2:28" x14ac:dyDescent="0.3">
      <c r="B9" s="15" t="s">
        <v>21</v>
      </c>
      <c r="C9" s="18">
        <v>863.33978010099588</v>
      </c>
      <c r="D9" s="19">
        <v>814.5117758277637</v>
      </c>
      <c r="E9" s="19">
        <v>708.94852301958747</v>
      </c>
      <c r="F9" s="19">
        <v>721.19854726873064</v>
      </c>
      <c r="G9" s="19">
        <v>793.75033446714906</v>
      </c>
      <c r="H9" s="19">
        <v>834.96766895351902</v>
      </c>
      <c r="I9" s="19">
        <v>895.10658639097164</v>
      </c>
      <c r="J9" s="19">
        <v>940.34516841435641</v>
      </c>
      <c r="K9" s="19">
        <v>998.37270270604938</v>
      </c>
      <c r="L9" s="19">
        <v>1057.4963171354229</v>
      </c>
      <c r="M9" s="19">
        <v>1116.656529275215</v>
      </c>
      <c r="Q9" s="15" t="s">
        <v>21</v>
      </c>
      <c r="R9" s="18">
        <v>863.33978010099588</v>
      </c>
      <c r="S9" s="19">
        <v>814.5117758277637</v>
      </c>
      <c r="T9" s="19">
        <v>708.94852301958747</v>
      </c>
      <c r="U9" s="19">
        <v>721.19854726873064</v>
      </c>
      <c r="V9" s="19">
        <v>793.75033446714906</v>
      </c>
      <c r="W9" s="19">
        <v>834.96766895351902</v>
      </c>
      <c r="X9" s="19">
        <v>895.10658639097164</v>
      </c>
      <c r="Y9" s="19">
        <v>959.57182052858195</v>
      </c>
      <c r="Z9" s="19">
        <v>1017.2307840004714</v>
      </c>
      <c r="AA9" s="19">
        <v>1063.1782216807978</v>
      </c>
      <c r="AB9" s="19">
        <v>1120.7844609206863</v>
      </c>
    </row>
    <row r="10" spans="2:28" x14ac:dyDescent="0.3">
      <c r="B10" s="15" t="s">
        <v>22</v>
      </c>
      <c r="C10" s="18">
        <v>114.67381481828862</v>
      </c>
      <c r="D10" s="19">
        <v>79.902279679189917</v>
      </c>
      <c r="E10" s="19">
        <v>111.8939618733765</v>
      </c>
      <c r="F10" s="19">
        <v>160.87526571381218</v>
      </c>
      <c r="G10" s="19">
        <v>190.92579687368686</v>
      </c>
      <c r="H10" s="19">
        <v>221.25904404785254</v>
      </c>
      <c r="I10" s="19">
        <v>237.37447361224415</v>
      </c>
      <c r="J10" s="19">
        <v>237.10760910806849</v>
      </c>
      <c r="K10" s="19">
        <v>254.68030379495039</v>
      </c>
      <c r="L10" s="19">
        <v>272.77709489897501</v>
      </c>
      <c r="M10" s="19">
        <v>291.81602405151529</v>
      </c>
      <c r="Q10" s="15" t="s">
        <v>22</v>
      </c>
      <c r="R10" s="18">
        <v>114.67381481828862</v>
      </c>
      <c r="S10" s="19">
        <v>79.902279679189917</v>
      </c>
      <c r="T10" s="19">
        <v>111.8939618733765</v>
      </c>
      <c r="U10" s="19">
        <v>160.87526571381218</v>
      </c>
      <c r="V10" s="19">
        <v>190.92579687368686</v>
      </c>
      <c r="W10" s="19">
        <v>221.25904404785254</v>
      </c>
      <c r="X10" s="19">
        <v>237.37447361224415</v>
      </c>
      <c r="Y10" s="19">
        <v>296.23750513839803</v>
      </c>
      <c r="Z10" s="19">
        <v>312.90978365875111</v>
      </c>
      <c r="AA10" s="19">
        <v>339.42920117924706</v>
      </c>
      <c r="AB10" s="19">
        <v>357.45080394809048</v>
      </c>
    </row>
    <row r="11" spans="2:28" x14ac:dyDescent="0.3">
      <c r="B11" s="15" t="s">
        <v>23</v>
      </c>
      <c r="C11" s="18">
        <v>748.66596528270691</v>
      </c>
      <c r="D11" s="19">
        <v>743.26848160820828</v>
      </c>
      <c r="E11" s="19">
        <v>598.85187159499526</v>
      </c>
      <c r="F11" s="19">
        <v>554.41992279605677</v>
      </c>
      <c r="G11" s="19">
        <v>596.66050835736132</v>
      </c>
      <c r="H11" s="19">
        <v>613.70862490566662</v>
      </c>
      <c r="I11" s="19">
        <v>657.7321127787269</v>
      </c>
      <c r="J11" s="19">
        <v>703.23755930628852</v>
      </c>
      <c r="K11" s="19">
        <v>743.69239891109873</v>
      </c>
      <c r="L11" s="19">
        <v>784.71922223644776</v>
      </c>
      <c r="M11" s="19">
        <v>824.84050522369978</v>
      </c>
      <c r="Q11" s="15" t="s">
        <v>23</v>
      </c>
      <c r="R11" s="18">
        <v>748.66596528270691</v>
      </c>
      <c r="S11" s="19">
        <v>743.26848160820828</v>
      </c>
      <c r="T11" s="19">
        <v>598.85187159499526</v>
      </c>
      <c r="U11" s="19">
        <v>554.41992279605677</v>
      </c>
      <c r="V11" s="19">
        <v>596.66050835736132</v>
      </c>
      <c r="W11" s="19">
        <v>613.70862490566662</v>
      </c>
      <c r="X11" s="19">
        <v>657.7321127787269</v>
      </c>
      <c r="Y11" s="19">
        <v>663.33431539018409</v>
      </c>
      <c r="Z11" s="19">
        <v>704.32100034171981</v>
      </c>
      <c r="AA11" s="19">
        <v>723.74902050155049</v>
      </c>
      <c r="AB11" s="19">
        <v>763.33365697259603</v>
      </c>
    </row>
    <row r="12" spans="2:28" x14ac:dyDescent="0.3">
      <c r="B12" s="15" t="s">
        <v>24</v>
      </c>
      <c r="C12" s="20">
        <v>1722994591.90378</v>
      </c>
      <c r="D12" s="21">
        <v>1775435632.0492835</v>
      </c>
      <c r="E12" s="21">
        <v>1580310697.7657487</v>
      </c>
      <c r="F12" s="21">
        <v>1722361087.6722469</v>
      </c>
      <c r="G12" s="21">
        <v>1914423673.5769854</v>
      </c>
      <c r="H12" s="21">
        <v>2087538256.5314488</v>
      </c>
      <c r="I12" s="21">
        <v>2232276808.8785954</v>
      </c>
      <c r="J12" s="21">
        <v>2125845493.3419664</v>
      </c>
      <c r="K12" s="21">
        <v>2257990323.828825</v>
      </c>
      <c r="L12" s="21">
        <v>2394746372.270524</v>
      </c>
      <c r="M12" s="21">
        <v>2533943245.5767021</v>
      </c>
      <c r="Q12" s="15" t="s">
        <v>24</v>
      </c>
      <c r="R12" s="20">
        <v>1722994591.90378</v>
      </c>
      <c r="S12" s="21">
        <v>1775435632.0492835</v>
      </c>
      <c r="T12" s="21">
        <v>1580310697.7657487</v>
      </c>
      <c r="U12" s="21">
        <v>1722361087.6722469</v>
      </c>
      <c r="V12" s="21">
        <v>1914423673.5769854</v>
      </c>
      <c r="W12" s="21">
        <v>2087538256.5314488</v>
      </c>
      <c r="X12" s="21">
        <v>2232276808.8785954</v>
      </c>
      <c r="Y12" s="21">
        <v>2376049754.0595517</v>
      </c>
      <c r="Z12" s="21">
        <v>2516838324.3948507</v>
      </c>
      <c r="AA12" s="21">
        <v>2664301809.1036186</v>
      </c>
      <c r="AB12" s="21">
        <v>2811790856.9325542</v>
      </c>
    </row>
    <row r="13" spans="2:28" x14ac:dyDescent="0.3">
      <c r="B13" s="15" t="s">
        <v>25</v>
      </c>
      <c r="C13" s="20">
        <v>1020470371.6067315</v>
      </c>
      <c r="D13" s="21">
        <v>1111674903.7511768</v>
      </c>
      <c r="E13" s="21">
        <v>1062775639.4449785</v>
      </c>
      <c r="F13" s="21">
        <v>1039613384.7477701</v>
      </c>
      <c r="G13" s="21">
        <v>1136543815.1692414</v>
      </c>
      <c r="H13" s="21">
        <v>1229031308.5763812</v>
      </c>
      <c r="I13" s="21">
        <v>1317723465.2647328</v>
      </c>
      <c r="J13" s="21">
        <v>1089268882.0452681</v>
      </c>
      <c r="K13" s="21">
        <v>1153343441.324868</v>
      </c>
      <c r="L13" s="21">
        <v>1218515002.7710404</v>
      </c>
      <c r="M13" s="21">
        <v>1283462495.6666675</v>
      </c>
      <c r="Q13" s="15" t="s">
        <v>25</v>
      </c>
      <c r="R13" s="20">
        <v>1020470371.6067315</v>
      </c>
      <c r="S13" s="21">
        <v>1111674903.7511768</v>
      </c>
      <c r="T13" s="21">
        <v>1062775639.4449785</v>
      </c>
      <c r="U13" s="21">
        <v>1039613384.7477701</v>
      </c>
      <c r="V13" s="21">
        <v>1136543815.1692414</v>
      </c>
      <c r="W13" s="21">
        <v>1229031308.5763812</v>
      </c>
      <c r="X13" s="21">
        <v>1317723465.2647328</v>
      </c>
      <c r="Y13" s="21">
        <v>1407172718.4243131</v>
      </c>
      <c r="Z13" s="21">
        <v>1494801592.3075769</v>
      </c>
      <c r="AA13" s="21">
        <v>1586482125.8482904</v>
      </c>
      <c r="AB13" s="21">
        <v>1676733695.3863678</v>
      </c>
    </row>
    <row r="14" spans="2:28" x14ac:dyDescent="0.3">
      <c r="B14" s="12" t="s">
        <v>26</v>
      </c>
      <c r="C14" s="22"/>
      <c r="D14" s="23"/>
      <c r="E14" s="23"/>
      <c r="F14" s="23"/>
      <c r="G14" s="23"/>
      <c r="H14" s="23"/>
      <c r="I14" s="23"/>
      <c r="J14" s="23"/>
      <c r="K14" s="23"/>
      <c r="L14" s="23"/>
      <c r="M14" s="23"/>
      <c r="Q14" s="12" t="s">
        <v>26</v>
      </c>
      <c r="R14" s="22"/>
      <c r="S14" s="23"/>
      <c r="T14" s="23"/>
      <c r="U14" s="23"/>
      <c r="V14" s="23"/>
      <c r="W14" s="23"/>
      <c r="X14" s="23"/>
      <c r="Y14" s="23"/>
      <c r="Z14" s="23"/>
      <c r="AA14" s="23"/>
      <c r="AB14" s="23"/>
    </row>
    <row r="15" spans="2:28" x14ac:dyDescent="0.3">
      <c r="B15" s="15" t="s">
        <v>12</v>
      </c>
      <c r="C15" s="20">
        <v>20000</v>
      </c>
      <c r="D15" s="21">
        <v>20000</v>
      </c>
      <c r="E15" s="21">
        <v>20000</v>
      </c>
      <c r="F15" s="21">
        <v>20000</v>
      </c>
      <c r="G15" s="21">
        <v>18500</v>
      </c>
      <c r="H15" s="21">
        <v>20000</v>
      </c>
      <c r="I15" s="21">
        <v>25000</v>
      </c>
      <c r="J15" s="21">
        <v>30000</v>
      </c>
      <c r="K15" s="21">
        <v>35000</v>
      </c>
      <c r="L15" s="21">
        <v>40000</v>
      </c>
      <c r="M15" s="21">
        <v>45000</v>
      </c>
      <c r="Q15" s="15" t="s">
        <v>12</v>
      </c>
      <c r="R15" s="20">
        <v>20000</v>
      </c>
      <c r="S15" s="21">
        <v>20000</v>
      </c>
      <c r="T15" s="21">
        <v>20000</v>
      </c>
      <c r="U15" s="21">
        <v>20000</v>
      </c>
      <c r="V15" s="21">
        <v>18500</v>
      </c>
      <c r="W15" s="21">
        <v>20000</v>
      </c>
      <c r="X15" s="21">
        <v>25000</v>
      </c>
      <c r="Y15" s="21">
        <v>30000</v>
      </c>
      <c r="Z15" s="21">
        <v>35000</v>
      </c>
      <c r="AA15" s="21">
        <v>40000</v>
      </c>
      <c r="AB15" s="21">
        <v>45000</v>
      </c>
    </row>
    <row r="16" spans="2:28" x14ac:dyDescent="0.3">
      <c r="B16" s="15" t="s">
        <v>27</v>
      </c>
      <c r="C16" s="20">
        <v>352840510.75869614</v>
      </c>
      <c r="D16" s="21">
        <v>400166658.03294832</v>
      </c>
      <c r="E16" s="21">
        <v>467658487.77999997</v>
      </c>
      <c r="F16" s="21">
        <v>484920459.89999998</v>
      </c>
      <c r="G16" s="21">
        <v>544210760.58389032</v>
      </c>
      <c r="H16" s="21">
        <v>578707378.78151941</v>
      </c>
      <c r="I16" s="21">
        <v>551317065.0801543</v>
      </c>
      <c r="J16" s="21">
        <v>524859627.22026163</v>
      </c>
      <c r="K16" s="21">
        <v>508732391.30537927</v>
      </c>
      <c r="L16" s="21">
        <v>498013420.83955002</v>
      </c>
      <c r="M16" s="21">
        <v>489005495.62441933</v>
      </c>
      <c r="Q16" s="15" t="s">
        <v>27</v>
      </c>
      <c r="R16" s="20">
        <v>352840510.75869614</v>
      </c>
      <c r="S16" s="21">
        <v>400166658.03294832</v>
      </c>
      <c r="T16" s="21">
        <v>467658487.77999997</v>
      </c>
      <c r="U16" s="21">
        <v>484920459.89999998</v>
      </c>
      <c r="V16" s="21">
        <v>544210760.58389032</v>
      </c>
      <c r="W16" s="21">
        <v>578707378.78151941</v>
      </c>
      <c r="X16" s="21">
        <v>551317065.0801543</v>
      </c>
      <c r="Y16" s="21">
        <v>530857346.62032914</v>
      </c>
      <c r="Z16" s="21">
        <v>514575592.72860724</v>
      </c>
      <c r="AA16" s="21">
        <v>503802727.61864275</v>
      </c>
      <c r="AB16" s="21">
        <v>494776516.72922319</v>
      </c>
    </row>
    <row r="17" spans="2:28" x14ac:dyDescent="0.3">
      <c r="B17" s="15" t="s">
        <v>28</v>
      </c>
      <c r="C17" s="24">
        <v>2.75E-2</v>
      </c>
      <c r="D17" s="25">
        <v>0.01</v>
      </c>
      <c r="E17" s="25">
        <v>0.01</v>
      </c>
      <c r="F17" s="25">
        <v>0.01</v>
      </c>
      <c r="G17" s="25">
        <v>0.01</v>
      </c>
      <c r="H17" s="25">
        <v>0.01</v>
      </c>
      <c r="I17" s="25">
        <v>0.01</v>
      </c>
      <c r="J17" s="25">
        <v>0.01</v>
      </c>
      <c r="K17" s="25">
        <v>0.01</v>
      </c>
      <c r="L17" s="25">
        <v>0.01</v>
      </c>
      <c r="M17" s="25">
        <v>0.01</v>
      </c>
      <c r="Q17" s="15" t="s">
        <v>28</v>
      </c>
      <c r="R17" s="24">
        <v>2.75E-2</v>
      </c>
      <c r="S17" s="25">
        <v>0.01</v>
      </c>
      <c r="T17" s="25">
        <v>0.01</v>
      </c>
      <c r="U17" s="25">
        <v>0.01</v>
      </c>
      <c r="V17" s="25">
        <v>0.01</v>
      </c>
      <c r="W17" s="25">
        <v>0.01</v>
      </c>
      <c r="X17" s="25">
        <v>0.01</v>
      </c>
      <c r="Y17" s="25">
        <v>0.01</v>
      </c>
      <c r="Z17" s="25">
        <v>0.01</v>
      </c>
      <c r="AA17" s="25">
        <v>0.01</v>
      </c>
      <c r="AB17" s="25">
        <v>0.01</v>
      </c>
    </row>
    <row r="18" spans="2:28" x14ac:dyDescent="0.3">
      <c r="B18" s="15" t="s">
        <v>29</v>
      </c>
      <c r="C18" s="20">
        <v>326606485</v>
      </c>
      <c r="D18" s="21">
        <v>118517415.55</v>
      </c>
      <c r="E18" s="21">
        <v>124158202</v>
      </c>
      <c r="F18" s="21">
        <v>130897528.7</v>
      </c>
      <c r="G18" s="21">
        <v>135478942.20449999</v>
      </c>
      <c r="H18" s="21">
        <v>140220705.18165749</v>
      </c>
      <c r="I18" s="21">
        <v>145128429.86301547</v>
      </c>
      <c r="J18" s="21">
        <v>150207924.90822101</v>
      </c>
      <c r="K18" s="21">
        <v>155465202.28000873</v>
      </c>
      <c r="L18" s="21">
        <v>160906484.35980904</v>
      </c>
      <c r="M18" s="21">
        <v>166538211.31240234</v>
      </c>
      <c r="Q18" s="15" t="s">
        <v>29</v>
      </c>
      <c r="R18" s="20">
        <v>326606485</v>
      </c>
      <c r="S18" s="21">
        <v>118517415.55</v>
      </c>
      <c r="T18" s="21">
        <v>124158202</v>
      </c>
      <c r="U18" s="21">
        <v>130897528.7</v>
      </c>
      <c r="V18" s="21">
        <v>135478942.20449999</v>
      </c>
      <c r="W18" s="21">
        <v>140220705.18165749</v>
      </c>
      <c r="X18" s="21">
        <v>145128429.86301547</v>
      </c>
      <c r="Y18" s="21">
        <v>150207924.90822101</v>
      </c>
      <c r="Z18" s="21">
        <v>155465202.28000873</v>
      </c>
      <c r="AA18" s="21">
        <v>160906484.35980904</v>
      </c>
      <c r="AB18" s="21">
        <v>166538211.31240234</v>
      </c>
    </row>
    <row r="19" spans="2:28" x14ac:dyDescent="0.3">
      <c r="B19" s="15" t="s">
        <v>30</v>
      </c>
      <c r="C19" s="163">
        <v>0.498</v>
      </c>
      <c r="D19" s="164">
        <v>0.57399999999999995</v>
      </c>
      <c r="E19" s="164">
        <v>0.47139999999999999</v>
      </c>
      <c r="F19" s="164">
        <v>0.42499999999999999</v>
      </c>
      <c r="G19" s="164">
        <v>0.48312062571961167</v>
      </c>
      <c r="H19" s="164">
        <v>0.49253731343283591</v>
      </c>
      <c r="I19" s="164">
        <v>0.44718921712717125</v>
      </c>
      <c r="J19" s="164">
        <v>0.41640074018933571</v>
      </c>
      <c r="K19" s="164">
        <v>0.38435815909351817</v>
      </c>
      <c r="L19" s="164">
        <v>0.35819869480576866</v>
      </c>
      <c r="M19" s="164">
        <v>0.33475210831447472</v>
      </c>
      <c r="Q19" s="15" t="s">
        <v>30</v>
      </c>
      <c r="R19" s="163">
        <v>0.498</v>
      </c>
      <c r="S19" s="164">
        <v>0.57399999999999995</v>
      </c>
      <c r="T19" s="164">
        <v>0.47139999999999999</v>
      </c>
      <c r="U19" s="164">
        <v>0.42499999999999999</v>
      </c>
      <c r="V19" s="164">
        <v>0.48312062571961167</v>
      </c>
      <c r="W19" s="164">
        <v>0.49253731343283591</v>
      </c>
      <c r="X19" s="164">
        <v>0.44718921712717125</v>
      </c>
      <c r="Y19" s="164">
        <v>0.41023967271610823</v>
      </c>
      <c r="Z19" s="164">
        <v>0.37869147423246047</v>
      </c>
      <c r="AA19" s="164">
        <v>0.35295798033275672</v>
      </c>
      <c r="AB19" s="164">
        <v>0.32989959017088843</v>
      </c>
    </row>
    <row r="20" spans="2:28" x14ac:dyDescent="0.3">
      <c r="B20" s="15" t="s">
        <v>31</v>
      </c>
      <c r="C20" s="18">
        <v>528.96689817908111</v>
      </c>
      <c r="D20" s="19">
        <v>471.70750048757986</v>
      </c>
      <c r="E20" s="19">
        <v>425.90984444348197</v>
      </c>
      <c r="F20" s="19">
        <v>456.59776473642245</v>
      </c>
      <c r="G20" s="19">
        <v>480.52016792104956</v>
      </c>
      <c r="H20" s="19">
        <v>501.04274770831813</v>
      </c>
      <c r="I20" s="19">
        <v>553.03267379600936</v>
      </c>
      <c r="J20" s="19">
        <v>585.05616460380429</v>
      </c>
      <c r="K20" s="19">
        <v>635.53784376925125</v>
      </c>
      <c r="L20" s="19">
        <v>686.13999895747827</v>
      </c>
      <c r="M20" s="19">
        <v>737.25236925967374</v>
      </c>
      <c r="Q20" s="15" t="s">
        <v>31</v>
      </c>
      <c r="R20" s="18">
        <v>528.96689817908111</v>
      </c>
      <c r="S20" s="19">
        <v>471.70750048757986</v>
      </c>
      <c r="T20" s="19">
        <v>425.90984444348197</v>
      </c>
      <c r="U20" s="19">
        <v>456.59776473642245</v>
      </c>
      <c r="V20" s="19">
        <v>480.52016792104956</v>
      </c>
      <c r="W20" s="19">
        <v>501.04274770831813</v>
      </c>
      <c r="X20" s="19">
        <v>553.03267379600936</v>
      </c>
      <c r="Y20" s="19">
        <v>602.66428499994481</v>
      </c>
      <c r="Z20" s="19">
        <v>652.59073944840509</v>
      </c>
      <c r="AA20" s="19">
        <v>702.33227189256456</v>
      </c>
      <c r="AB20" s="19">
        <v>752.28990345942282</v>
      </c>
    </row>
    <row r="21" spans="2:28" x14ac:dyDescent="0.3">
      <c r="B21" s="15" t="s">
        <v>23</v>
      </c>
      <c r="C21" s="18">
        <v>461.66914864284746</v>
      </c>
      <c r="D21" s="19">
        <v>434.279299144383</v>
      </c>
      <c r="E21" s="19">
        <v>404.45418823191329</v>
      </c>
      <c r="F21" s="19">
        <v>366.47795065881633</v>
      </c>
      <c r="G21" s="19">
        <v>391.76996034359325</v>
      </c>
      <c r="H21" s="19">
        <v>402.90721325413625</v>
      </c>
      <c r="I21" s="19">
        <v>444.98196179623369</v>
      </c>
      <c r="J21" s="19">
        <v>467.7610464469895</v>
      </c>
      <c r="K21" s="19">
        <v>507.13889555877432</v>
      </c>
      <c r="L21" s="19">
        <v>549.32316526847933</v>
      </c>
      <c r="M21" s="19">
        <v>591.07525851714843</v>
      </c>
      <c r="Q21" s="15" t="s">
        <v>23</v>
      </c>
      <c r="R21" s="18">
        <v>461.66914864284746</v>
      </c>
      <c r="S21" s="19">
        <v>434.279299144383</v>
      </c>
      <c r="T21" s="19">
        <v>404.45418823191329</v>
      </c>
      <c r="U21" s="19">
        <v>366.47795065881633</v>
      </c>
      <c r="V21" s="19">
        <v>391.76996034359325</v>
      </c>
      <c r="W21" s="19">
        <v>402.90721325413625</v>
      </c>
      <c r="X21" s="19">
        <v>444.98196179623369</v>
      </c>
      <c r="Y21" s="19">
        <v>473.31586985509017</v>
      </c>
      <c r="Z21" s="19">
        <v>515.87485265256214</v>
      </c>
      <c r="AA21" s="19">
        <v>542.04720963331431</v>
      </c>
      <c r="AB21" s="19">
        <v>583.70907729233033</v>
      </c>
    </row>
    <row r="22" spans="2:28" x14ac:dyDescent="0.3">
      <c r="B22" s="15" t="s">
        <v>32</v>
      </c>
      <c r="C22" s="28">
        <v>6.3829787234042756E-2</v>
      </c>
      <c r="D22" s="29">
        <v>6.3829787234042534E-2</v>
      </c>
      <c r="E22" s="29">
        <v>6.3829787234042534E-2</v>
      </c>
      <c r="F22" s="29">
        <v>6.38297872340432E-2</v>
      </c>
      <c r="G22" s="29">
        <v>6.3829787234042534E-2</v>
      </c>
      <c r="H22" s="29">
        <v>6.3829787234042978E-2</v>
      </c>
      <c r="I22" s="29">
        <v>6.3829787234042978E-2</v>
      </c>
      <c r="J22" s="29">
        <v>6.3829787234043645E-2</v>
      </c>
      <c r="K22" s="29">
        <v>6.3829787234043422E-2</v>
      </c>
      <c r="L22" s="29">
        <v>6.38297872340432E-2</v>
      </c>
      <c r="M22" s="29">
        <v>6.3829787234042978E-2</v>
      </c>
      <c r="Q22" s="15" t="s">
        <v>32</v>
      </c>
      <c r="R22" s="28">
        <v>6.3829787234042756E-2</v>
      </c>
      <c r="S22" s="29">
        <v>6.3829787234042534E-2</v>
      </c>
      <c r="T22" s="29">
        <v>6.3829787234042534E-2</v>
      </c>
      <c r="U22" s="29">
        <v>6.38297872340432E-2</v>
      </c>
      <c r="V22" s="29">
        <v>6.3829787234042534E-2</v>
      </c>
      <c r="W22" s="29">
        <v>6.3829787234042978E-2</v>
      </c>
      <c r="X22" s="29">
        <v>6.3829787234042978E-2</v>
      </c>
      <c r="Y22" s="29">
        <v>6.3829787234042756E-2</v>
      </c>
      <c r="Z22" s="29">
        <v>6.3829787234042978E-2</v>
      </c>
      <c r="AA22" s="29">
        <v>6.3829787234041646E-2</v>
      </c>
      <c r="AB22" s="29">
        <v>6.3829787234042312E-2</v>
      </c>
    </row>
    <row r="23" spans="2:28" x14ac:dyDescent="0.3">
      <c r="B23" s="15" t="s">
        <v>18</v>
      </c>
      <c r="C23" s="16">
        <v>191178.3900000001</v>
      </c>
      <c r="D23" s="17">
        <v>210155.06083333347</v>
      </c>
      <c r="E23" s="17">
        <v>221203.89000000316</v>
      </c>
      <c r="F23" s="17">
        <v>231581.45750001207</v>
      </c>
      <c r="G23" s="17">
        <v>235479.93148626495</v>
      </c>
      <c r="H23" s="17">
        <v>244504.78389068192</v>
      </c>
      <c r="I23" s="17">
        <v>244150.87853147867</v>
      </c>
      <c r="J23" s="17">
        <v>224951.83540394387</v>
      </c>
      <c r="K23" s="17">
        <v>225004.75441543944</v>
      </c>
      <c r="L23" s="17">
        <v>225290.55092635643</v>
      </c>
      <c r="M23" s="17">
        <v>225756.15015000533</v>
      </c>
      <c r="Q23" s="15" t="s">
        <v>18</v>
      </c>
      <c r="R23" s="16">
        <v>191178.3900000001</v>
      </c>
      <c r="S23" s="17">
        <v>210155.06083333347</v>
      </c>
      <c r="T23" s="17">
        <v>221203.89000000316</v>
      </c>
      <c r="U23" s="17">
        <v>231581.45750001207</v>
      </c>
      <c r="V23" s="17">
        <v>235479.93148626495</v>
      </c>
      <c r="W23" s="17">
        <v>244504.78389068192</v>
      </c>
      <c r="X23" s="17">
        <v>244150.87853147867</v>
      </c>
      <c r="Y23" s="17">
        <v>243883.10637759685</v>
      </c>
      <c r="Z23" s="17">
        <v>243940.57735429454</v>
      </c>
      <c r="AA23" s="17">
        <v>244250.95738889728</v>
      </c>
      <c r="AB23" s="17">
        <v>244756.60633010915</v>
      </c>
    </row>
    <row r="24" spans="2:28" x14ac:dyDescent="0.3">
      <c r="B24" s="15" t="s">
        <v>19</v>
      </c>
      <c r="C24" s="16">
        <v>113296.45368191563</v>
      </c>
      <c r="D24" s="17">
        <v>122984.13746140384</v>
      </c>
      <c r="E24" s="17">
        <v>137950.61418623573</v>
      </c>
      <c r="F24" s="17">
        <v>151460.42759878287</v>
      </c>
      <c r="G24" s="17">
        <v>148220.01016663268</v>
      </c>
      <c r="H24" s="17">
        <v>155121.46080488421</v>
      </c>
      <c r="I24" s="17">
        <v>156386.9214490845</v>
      </c>
      <c r="J24" s="17">
        <v>126517.6862331155</v>
      </c>
      <c r="K24" s="17">
        <v>127500.12028684246</v>
      </c>
      <c r="L24" s="17">
        <v>127662.0683737358</v>
      </c>
      <c r="M24" s="17">
        <v>127925.9026077052</v>
      </c>
      <c r="Q24" s="15" t="s">
        <v>19</v>
      </c>
      <c r="R24" s="16">
        <v>113296.45368191563</v>
      </c>
      <c r="S24" s="17">
        <v>122984.13746140384</v>
      </c>
      <c r="T24" s="17">
        <v>137950.61418623573</v>
      </c>
      <c r="U24" s="17">
        <v>151460.42759878287</v>
      </c>
      <c r="V24" s="17">
        <v>148220.01016663268</v>
      </c>
      <c r="W24" s="17">
        <v>155121.46080488421</v>
      </c>
      <c r="X24" s="17">
        <v>156386.9214490845</v>
      </c>
      <c r="Y24" s="17">
        <v>162048.74051501459</v>
      </c>
      <c r="Z24" s="17">
        <v>162331.0475943957</v>
      </c>
      <c r="AA24" s="17">
        <v>167499.27052112372</v>
      </c>
      <c r="AB24" s="17">
        <v>167858.69578856151</v>
      </c>
    </row>
    <row r="25" spans="2:28" x14ac:dyDescent="0.3">
      <c r="B25" s="15" t="s">
        <v>24</v>
      </c>
      <c r="C25" s="20">
        <v>1213524479.4860485</v>
      </c>
      <c r="D25" s="21">
        <v>1189580621.5260842</v>
      </c>
      <c r="E25" s="21">
        <v>1130554972.5623333</v>
      </c>
      <c r="F25" s="21">
        <v>1268874910.1868999</v>
      </c>
      <c r="G25" s="21">
        <v>1357834274.6378074</v>
      </c>
      <c r="H25" s="21">
        <v>1470088184.9809895</v>
      </c>
      <c r="I25" s="21">
        <v>1620280957.9668999</v>
      </c>
      <c r="J25" s="21">
        <v>1579313496.5042119</v>
      </c>
      <c r="K25" s="21">
        <v>1715988437.5082195</v>
      </c>
      <c r="L25" s="21">
        <v>1854970300.5328789</v>
      </c>
      <c r="M25" s="21">
        <v>1997271078.8764091</v>
      </c>
      <c r="Q25" s="15" t="s">
        <v>24</v>
      </c>
      <c r="R25" s="20">
        <v>1213524479.4860485</v>
      </c>
      <c r="S25" s="21">
        <v>1189580621.5260842</v>
      </c>
      <c r="T25" s="21">
        <v>1130554972.5623333</v>
      </c>
      <c r="U25" s="21">
        <v>1268874910.1868999</v>
      </c>
      <c r="V25" s="21">
        <v>1357834274.6378074</v>
      </c>
      <c r="W25" s="21">
        <v>1470088184.9809895</v>
      </c>
      <c r="X25" s="21">
        <v>1620280957.9668999</v>
      </c>
      <c r="Y25" s="21">
        <v>1763755655.1434388</v>
      </c>
      <c r="Z25" s="21">
        <v>1910320341.0853193</v>
      </c>
      <c r="AA25" s="21">
        <v>2058543957.7785382</v>
      </c>
      <c r="AB25" s="21">
        <v>2209535084.9656053</v>
      </c>
    </row>
    <row r="26" spans="2:28" x14ac:dyDescent="0.3">
      <c r="B26" s="15" t="s">
        <v>25</v>
      </c>
      <c r="C26" s="20">
        <v>627665727.78700554</v>
      </c>
      <c r="D26" s="21">
        <v>640913580.27137899</v>
      </c>
      <c r="E26" s="21">
        <v>669536444.121454</v>
      </c>
      <c r="F26" s="21">
        <v>666082885.34771967</v>
      </c>
      <c r="G26" s="21">
        <v>696817770.06130409</v>
      </c>
      <c r="H26" s="21">
        <v>749994665.8656795</v>
      </c>
      <c r="I26" s="21">
        <v>835072309.26824546</v>
      </c>
      <c r="J26" s="21">
        <v>710160543.6774478</v>
      </c>
      <c r="K26" s="21">
        <v>775923242.23056197</v>
      </c>
      <c r="L26" s="21">
        <v>841532777.80537891</v>
      </c>
      <c r="M26" s="21">
        <v>907366031.4586668</v>
      </c>
      <c r="Q26" s="15" t="s">
        <v>25</v>
      </c>
      <c r="R26" s="20">
        <v>627665727.78700554</v>
      </c>
      <c r="S26" s="21">
        <v>640913580.27137899</v>
      </c>
      <c r="T26" s="21">
        <v>669536444.121454</v>
      </c>
      <c r="U26" s="21">
        <v>666082885.34771967</v>
      </c>
      <c r="V26" s="21">
        <v>696817770.06130409</v>
      </c>
      <c r="W26" s="21">
        <v>749994665.8656795</v>
      </c>
      <c r="X26" s="21">
        <v>835072309.26824546</v>
      </c>
      <c r="Y26" s="21">
        <v>920402886.90943098</v>
      </c>
      <c r="Z26" s="21">
        <v>1004910063.1043391</v>
      </c>
      <c r="AA26" s="21">
        <v>1089510146.4190893</v>
      </c>
      <c r="AB26" s="21">
        <v>1175767733.2108226</v>
      </c>
    </row>
    <row r="27" spans="2:28" x14ac:dyDescent="0.3">
      <c r="B27" s="30" t="s">
        <v>33</v>
      </c>
      <c r="C27" s="31"/>
      <c r="D27" s="23"/>
      <c r="E27" s="23"/>
      <c r="F27" s="23"/>
      <c r="G27" s="23"/>
      <c r="H27" s="23"/>
      <c r="I27" s="23"/>
      <c r="J27" s="23"/>
      <c r="K27" s="23"/>
      <c r="L27" s="23"/>
      <c r="M27" s="23"/>
      <c r="Q27" s="30" t="s">
        <v>33</v>
      </c>
      <c r="R27" s="31"/>
      <c r="S27" s="23"/>
      <c r="T27" s="23"/>
      <c r="U27" s="23"/>
      <c r="V27" s="23"/>
      <c r="W27" s="23"/>
      <c r="X27" s="23"/>
      <c r="Y27" s="23"/>
      <c r="Z27" s="23"/>
      <c r="AA27" s="23"/>
      <c r="AB27" s="23"/>
    </row>
    <row r="28" spans="2:28" x14ac:dyDescent="0.3">
      <c r="B28" s="15" t="s">
        <v>34</v>
      </c>
      <c r="C28" s="20">
        <v>392779706</v>
      </c>
      <c r="D28" s="21">
        <v>465769485.71114731</v>
      </c>
      <c r="E28" s="21">
        <v>393239195.32352448</v>
      </c>
      <c r="F28" s="21">
        <v>373530499.4000504</v>
      </c>
      <c r="G28" s="21">
        <v>439726045.10793734</v>
      </c>
      <c r="H28" s="21">
        <v>479036642.7107017</v>
      </c>
      <c r="I28" s="21">
        <v>482651155.99648738</v>
      </c>
      <c r="J28" s="21">
        <v>379108338.36782026</v>
      </c>
      <c r="K28" s="21">
        <v>377420199.09430599</v>
      </c>
      <c r="L28" s="21">
        <v>376982224.96566153</v>
      </c>
      <c r="M28" s="21">
        <v>376096464.20800066</v>
      </c>
      <c r="Q28" s="15" t="s">
        <v>34</v>
      </c>
      <c r="R28" s="20">
        <v>392779706</v>
      </c>
      <c r="S28" s="21">
        <v>465769485.71114731</v>
      </c>
      <c r="T28" s="21">
        <v>393239195.32352448</v>
      </c>
      <c r="U28" s="21">
        <v>373530499.4000504</v>
      </c>
      <c r="V28" s="21">
        <v>439726045.10793734</v>
      </c>
      <c r="W28" s="21">
        <v>479036642.7107017</v>
      </c>
      <c r="X28" s="21">
        <v>482651155.99648738</v>
      </c>
      <c r="Y28" s="21">
        <v>486769831.51488209</v>
      </c>
      <c r="Z28" s="21">
        <v>489891529.20323777</v>
      </c>
      <c r="AA28" s="21">
        <v>496971979.42920113</v>
      </c>
      <c r="AB28" s="21">
        <v>500965962.17554522</v>
      </c>
    </row>
    <row r="29" spans="2:28" x14ac:dyDescent="0.3">
      <c r="B29" s="15" t="s">
        <v>35</v>
      </c>
      <c r="C29" s="236">
        <v>373395635</v>
      </c>
      <c r="D29" s="237">
        <v>447277358.81545442</v>
      </c>
      <c r="E29" s="237">
        <v>474542755.31064475</v>
      </c>
      <c r="F29" s="237">
        <v>344149951</v>
      </c>
      <c r="G29" s="237">
        <v>473027855</v>
      </c>
      <c r="H29" s="21">
        <v>474246276.28359467</v>
      </c>
      <c r="I29" s="21">
        <v>477824644.43652248</v>
      </c>
      <c r="J29" s="21">
        <v>375317254.98414207</v>
      </c>
      <c r="K29" s="21">
        <v>373645997.10336292</v>
      </c>
      <c r="L29" s="21">
        <v>373212402.71600491</v>
      </c>
      <c r="M29" s="21">
        <v>372335499.56592065</v>
      </c>
      <c r="Q29" s="15" t="s">
        <v>35</v>
      </c>
      <c r="R29" s="236">
        <v>373395635</v>
      </c>
      <c r="S29" s="237">
        <v>447277358.81545442</v>
      </c>
      <c r="T29" s="237">
        <v>474542755.31064475</v>
      </c>
      <c r="U29" s="237">
        <v>344149951</v>
      </c>
      <c r="V29" s="237">
        <v>473027855</v>
      </c>
      <c r="W29" s="21">
        <v>474246276.28359467</v>
      </c>
      <c r="X29" s="21">
        <v>477824644.43652248</v>
      </c>
      <c r="Y29" s="21">
        <v>481902133.19973326</v>
      </c>
      <c r="Z29" s="21">
        <v>484992613.91120541</v>
      </c>
      <c r="AA29" s="21">
        <v>492002259.63490909</v>
      </c>
      <c r="AB29" s="21">
        <v>495956302.55378973</v>
      </c>
    </row>
    <row r="30" spans="2:28" ht="15" thickBot="1" x14ac:dyDescent="0.35">
      <c r="B30" s="32" t="s">
        <v>36</v>
      </c>
      <c r="C30" s="33">
        <v>1.0582561344702317</v>
      </c>
      <c r="D30" s="34">
        <v>1.1177277012884645</v>
      </c>
      <c r="E30" s="34">
        <v>1.0147207154591051</v>
      </c>
      <c r="F30" s="35">
        <v>0.70970391942416788</v>
      </c>
      <c r="G30" s="35">
        <v>0.86919974623890695</v>
      </c>
      <c r="H30" s="35">
        <v>0.8194923612035675</v>
      </c>
      <c r="I30" s="35">
        <v>0.86669663375475781</v>
      </c>
      <c r="J30" s="35">
        <v>0.71508120556324883</v>
      </c>
      <c r="K30" s="34">
        <v>0.73446472740728752</v>
      </c>
      <c r="L30" s="34">
        <v>0.74940229941362668</v>
      </c>
      <c r="M30" s="34">
        <v>0.76141373235586896</v>
      </c>
      <c r="Q30" s="32" t="s">
        <v>36</v>
      </c>
      <c r="R30" s="33">
        <v>1.0582561344702317</v>
      </c>
      <c r="S30" s="34">
        <v>1.1177277012884645</v>
      </c>
      <c r="T30" s="34">
        <v>1.0147207154591051</v>
      </c>
      <c r="U30" s="35">
        <v>0.70970391942416788</v>
      </c>
      <c r="V30" s="35">
        <v>0.86919974623890695</v>
      </c>
      <c r="W30" s="35">
        <v>0.8194923612035675</v>
      </c>
      <c r="X30" s="35">
        <v>0.86669663375475781</v>
      </c>
      <c r="Y30" s="35">
        <v>0.90778084972871476</v>
      </c>
      <c r="Z30" s="34">
        <v>0.94250994560287238</v>
      </c>
      <c r="AA30" s="34">
        <v>0.97657720505104906</v>
      </c>
      <c r="AB30" s="34">
        <v>1.0023844822554751</v>
      </c>
    </row>
    <row r="31" spans="2:28" x14ac:dyDescent="0.3">
      <c r="B31" s="30" t="s">
        <v>37</v>
      </c>
      <c r="C31" s="31"/>
      <c r="D31" s="23"/>
      <c r="E31" s="23"/>
      <c r="F31" s="23"/>
      <c r="G31" s="23"/>
      <c r="H31" s="23"/>
      <c r="I31" s="23"/>
      <c r="J31" s="23"/>
      <c r="K31" s="23"/>
      <c r="L31" s="23"/>
      <c r="M31" s="23"/>
      <c r="Q31" s="30" t="s">
        <v>37</v>
      </c>
      <c r="R31" s="31"/>
      <c r="S31" s="23"/>
      <c r="T31" s="23"/>
      <c r="U31" s="23"/>
      <c r="V31" s="23"/>
      <c r="W31" s="23"/>
      <c r="X31" s="23"/>
      <c r="Y31" s="23"/>
      <c r="Z31" s="23"/>
      <c r="AA31" s="23"/>
      <c r="AB31" s="23"/>
    </row>
    <row r="32" spans="2:28" x14ac:dyDescent="0.3">
      <c r="B32" s="15" t="s">
        <v>38</v>
      </c>
      <c r="C32" s="18">
        <v>20555124.241303861</v>
      </c>
      <c r="D32" s="19">
        <v>67665825.023809969</v>
      </c>
      <c r="E32" s="19">
        <v>74550092.554454803</v>
      </c>
      <c r="F32" s="19">
        <v>0</v>
      </c>
      <c r="G32" s="19">
        <v>0</v>
      </c>
      <c r="H32" s="19">
        <v>0</v>
      </c>
      <c r="I32" s="19">
        <v>0</v>
      </c>
      <c r="J32" s="19">
        <v>0</v>
      </c>
      <c r="K32" s="19">
        <v>0</v>
      </c>
      <c r="L32" s="19">
        <v>0</v>
      </c>
      <c r="M32" s="19">
        <v>0</v>
      </c>
      <c r="Q32" s="15" t="s">
        <v>38</v>
      </c>
      <c r="R32" s="18">
        <v>20555124.241303861</v>
      </c>
      <c r="S32" s="19">
        <v>67665825.023809969</v>
      </c>
      <c r="T32" s="19">
        <v>74550092.554454803</v>
      </c>
      <c r="U32" s="19">
        <v>0</v>
      </c>
      <c r="V32" s="19">
        <v>0</v>
      </c>
      <c r="W32" s="19">
        <v>0</v>
      </c>
      <c r="X32" s="19">
        <v>0</v>
      </c>
      <c r="Y32" s="19">
        <v>0</v>
      </c>
      <c r="Z32" s="19">
        <v>0</v>
      </c>
      <c r="AA32" s="19">
        <v>0</v>
      </c>
      <c r="AB32" s="19">
        <v>1179785.8245665431</v>
      </c>
    </row>
    <row r="33" spans="2:28" ht="15" thickBot="1" x14ac:dyDescent="0.35">
      <c r="B33" s="32" t="s">
        <v>39</v>
      </c>
      <c r="C33" s="36">
        <v>326606485</v>
      </c>
      <c r="D33" s="37">
        <v>445123900.55000001</v>
      </c>
      <c r="E33" s="37">
        <v>469282102.54999995</v>
      </c>
      <c r="F33" s="37">
        <v>459209730.76445472</v>
      </c>
      <c r="G33" s="37">
        <v>487005767.38506436</v>
      </c>
      <c r="H33" s="37">
        <v>487765370.06879717</v>
      </c>
      <c r="I33" s="38">
        <v>524401379.28818083</v>
      </c>
      <c r="J33" s="37">
        <v>525066931.96028227</v>
      </c>
      <c r="K33" s="37">
        <v>545445740.03827465</v>
      </c>
      <c r="L33" s="39">
        <v>581551206.27453852</v>
      </c>
      <c r="M33" s="37">
        <v>631419421.52844214</v>
      </c>
      <c r="Q33" s="32" t="s">
        <v>39</v>
      </c>
      <c r="R33" s="36">
        <v>326606485</v>
      </c>
      <c r="S33" s="37">
        <v>445123900.55000001</v>
      </c>
      <c r="T33" s="37">
        <v>469282102.54999995</v>
      </c>
      <c r="U33" s="37">
        <v>459209730.76445472</v>
      </c>
      <c r="V33" s="37">
        <v>487005767.38506436</v>
      </c>
      <c r="W33" s="37">
        <v>487765370.06879717</v>
      </c>
      <c r="X33" s="38">
        <v>524401379.28818083</v>
      </c>
      <c r="Y33" s="37">
        <v>625654090.77580595</v>
      </c>
      <c r="Z33" s="37">
        <v>751536314.23841286</v>
      </c>
      <c r="AA33" s="39">
        <v>900642330.61448824</v>
      </c>
      <c r="AB33" s="37">
        <v>1067180541.9268906</v>
      </c>
    </row>
    <row r="34" spans="2:28" x14ac:dyDescent="0.3">
      <c r="W34" s="17"/>
      <c r="X34" s="17"/>
      <c r="Y34" s="17"/>
      <c r="Z34" s="17"/>
      <c r="AA34" s="17"/>
      <c r="AB34" s="17"/>
    </row>
    <row r="35" spans="2:28" x14ac:dyDescent="0.3">
      <c r="R35" s="25"/>
      <c r="S35" s="25"/>
      <c r="T35" s="25"/>
      <c r="U35" s="25"/>
      <c r="V35" s="25"/>
      <c r="W35" s="25"/>
      <c r="X35" s="25"/>
      <c r="Y35" s="25"/>
      <c r="Z35" s="25"/>
      <c r="AA35" s="25"/>
      <c r="AB35" s="25"/>
    </row>
    <row r="36" spans="2:28" x14ac:dyDescent="0.3">
      <c r="B36" s="41" t="s">
        <v>40</v>
      </c>
      <c r="C36" s="41">
        <v>2019</v>
      </c>
      <c r="D36" s="41">
        <f t="shared" ref="D36:M36" si="0">C36+1</f>
        <v>2020</v>
      </c>
      <c r="E36" s="41">
        <f t="shared" si="0"/>
        <v>2021</v>
      </c>
      <c r="F36" s="41">
        <f t="shared" si="0"/>
        <v>2022</v>
      </c>
      <c r="G36" s="41">
        <f t="shared" si="0"/>
        <v>2023</v>
      </c>
      <c r="H36" s="41">
        <f t="shared" si="0"/>
        <v>2024</v>
      </c>
      <c r="I36" s="41">
        <f t="shared" si="0"/>
        <v>2025</v>
      </c>
      <c r="J36" s="41">
        <f t="shared" si="0"/>
        <v>2026</v>
      </c>
      <c r="K36" s="41">
        <f t="shared" si="0"/>
        <v>2027</v>
      </c>
      <c r="L36" s="41">
        <f t="shared" si="0"/>
        <v>2028</v>
      </c>
      <c r="M36" s="41">
        <f t="shared" si="0"/>
        <v>2029</v>
      </c>
      <c r="Q36" s="41" t="s">
        <v>40</v>
      </c>
      <c r="R36" s="41">
        <v>2019</v>
      </c>
      <c r="S36" s="41">
        <f t="shared" ref="S36:AB36" si="1">R36+1</f>
        <v>2020</v>
      </c>
      <c r="T36" s="41">
        <f t="shared" si="1"/>
        <v>2021</v>
      </c>
      <c r="U36" s="41">
        <f t="shared" si="1"/>
        <v>2022</v>
      </c>
      <c r="V36" s="41">
        <f t="shared" si="1"/>
        <v>2023</v>
      </c>
      <c r="W36" s="41">
        <f t="shared" si="1"/>
        <v>2024</v>
      </c>
      <c r="X36" s="41">
        <f t="shared" si="1"/>
        <v>2025</v>
      </c>
      <c r="Y36" s="41">
        <f t="shared" si="1"/>
        <v>2026</v>
      </c>
      <c r="Z36" s="41">
        <f t="shared" si="1"/>
        <v>2027</v>
      </c>
      <c r="AA36" s="41">
        <f t="shared" si="1"/>
        <v>2028</v>
      </c>
      <c r="AB36" s="41">
        <f t="shared" si="1"/>
        <v>2029</v>
      </c>
    </row>
    <row r="37" spans="2:28" x14ac:dyDescent="0.3">
      <c r="B37" s="51" t="s">
        <v>41</v>
      </c>
      <c r="C37" s="51"/>
      <c r="D37" s="51"/>
      <c r="E37" s="51"/>
      <c r="F37" s="51"/>
      <c r="G37" s="51"/>
      <c r="H37" s="51"/>
      <c r="I37" s="51"/>
      <c r="J37" s="51"/>
      <c r="K37" s="51"/>
      <c r="L37" s="51"/>
      <c r="M37" s="51"/>
      <c r="Q37" s="51" t="s">
        <v>41</v>
      </c>
      <c r="R37" s="51"/>
      <c r="S37" s="51"/>
      <c r="T37" s="51"/>
      <c r="U37" s="51"/>
      <c r="V37" s="51"/>
      <c r="W37" s="51"/>
      <c r="X37" s="51"/>
      <c r="Y37" s="51"/>
      <c r="Z37" s="51"/>
      <c r="AA37" s="51"/>
      <c r="AB37" s="51"/>
    </row>
    <row r="38" spans="2:28" x14ac:dyDescent="0.3">
      <c r="B38" s="43" t="s">
        <v>42</v>
      </c>
      <c r="C38" s="44">
        <f t="shared" ref="C38:M38" si="2">C18</f>
        <v>326606485</v>
      </c>
      <c r="D38" s="44">
        <f t="shared" si="2"/>
        <v>118517415.55</v>
      </c>
      <c r="E38" s="44">
        <f t="shared" si="2"/>
        <v>124158202</v>
      </c>
      <c r="F38" s="44">
        <f t="shared" si="2"/>
        <v>130897528.7</v>
      </c>
      <c r="G38" s="44">
        <f t="shared" si="2"/>
        <v>135478942.20449999</v>
      </c>
      <c r="H38" s="44">
        <f t="shared" si="2"/>
        <v>140220705.18165749</v>
      </c>
      <c r="I38" s="44">
        <f t="shared" si="2"/>
        <v>145128429.86301547</v>
      </c>
      <c r="J38" s="44">
        <f t="shared" si="2"/>
        <v>150207924.90822101</v>
      </c>
      <c r="K38" s="44">
        <f t="shared" si="2"/>
        <v>155465202.28000873</v>
      </c>
      <c r="L38" s="44">
        <f t="shared" si="2"/>
        <v>160906484.35980904</v>
      </c>
      <c r="M38" s="44">
        <f t="shared" si="2"/>
        <v>166538211.31240234</v>
      </c>
      <c r="Q38" s="43" t="s">
        <v>42</v>
      </c>
      <c r="R38" s="44">
        <f t="shared" ref="R38:AB38" si="3">R18</f>
        <v>326606485</v>
      </c>
      <c r="S38" s="44">
        <f t="shared" si="3"/>
        <v>118517415.55</v>
      </c>
      <c r="T38" s="44">
        <f t="shared" si="3"/>
        <v>124158202</v>
      </c>
      <c r="U38" s="44">
        <f t="shared" si="3"/>
        <v>130897528.7</v>
      </c>
      <c r="V38" s="44">
        <f t="shared" si="3"/>
        <v>135478942.20449999</v>
      </c>
      <c r="W38" s="44">
        <f t="shared" si="3"/>
        <v>140220705.18165749</v>
      </c>
      <c r="X38" s="44">
        <f t="shared" si="3"/>
        <v>145128429.86301547</v>
      </c>
      <c r="Y38" s="44">
        <f t="shared" si="3"/>
        <v>150207924.90822101</v>
      </c>
      <c r="Z38" s="44">
        <f t="shared" si="3"/>
        <v>155465202.28000873</v>
      </c>
      <c r="AA38" s="44">
        <f t="shared" si="3"/>
        <v>160906484.35980904</v>
      </c>
      <c r="AB38" s="44">
        <f t="shared" si="3"/>
        <v>166538211.31240234</v>
      </c>
    </row>
    <row r="39" spans="2:28" x14ac:dyDescent="0.3">
      <c r="B39" s="46" t="s">
        <v>43</v>
      </c>
      <c r="C39" s="47">
        <f t="shared" ref="C39:M39" si="4">C29</f>
        <v>373395635</v>
      </c>
      <c r="D39" s="47">
        <f t="shared" si="4"/>
        <v>447277358.81545442</v>
      </c>
      <c r="E39" s="47">
        <f t="shared" si="4"/>
        <v>474542755.31064475</v>
      </c>
      <c r="F39" s="47">
        <f t="shared" si="4"/>
        <v>344149951</v>
      </c>
      <c r="G39" s="47">
        <f t="shared" si="4"/>
        <v>473027855</v>
      </c>
      <c r="H39" s="47">
        <f t="shared" si="4"/>
        <v>474246276.28359467</v>
      </c>
      <c r="I39" s="47">
        <f t="shared" si="4"/>
        <v>477824644.43652248</v>
      </c>
      <c r="J39" s="47">
        <f t="shared" si="4"/>
        <v>375317254.98414207</v>
      </c>
      <c r="K39" s="47">
        <f t="shared" si="4"/>
        <v>373645997.10336292</v>
      </c>
      <c r="L39" s="47">
        <f t="shared" si="4"/>
        <v>373212402.71600491</v>
      </c>
      <c r="M39" s="47">
        <f t="shared" si="4"/>
        <v>372335499.56592065</v>
      </c>
      <c r="Q39" s="46" t="s">
        <v>43</v>
      </c>
      <c r="R39" s="47">
        <f t="shared" ref="R39:AB39" si="5">R29</f>
        <v>373395635</v>
      </c>
      <c r="S39" s="47">
        <f t="shared" si="5"/>
        <v>447277358.81545442</v>
      </c>
      <c r="T39" s="47">
        <f t="shared" si="5"/>
        <v>474542755.31064475</v>
      </c>
      <c r="U39" s="47">
        <f t="shared" si="5"/>
        <v>344149951</v>
      </c>
      <c r="V39" s="47">
        <f t="shared" si="5"/>
        <v>473027855</v>
      </c>
      <c r="W39" s="47">
        <f t="shared" si="5"/>
        <v>474246276.28359467</v>
      </c>
      <c r="X39" s="47">
        <f t="shared" si="5"/>
        <v>477824644.43652248</v>
      </c>
      <c r="Y39" s="47">
        <f t="shared" si="5"/>
        <v>481902133.19973326</v>
      </c>
      <c r="Z39" s="47">
        <f t="shared" si="5"/>
        <v>484992613.91120541</v>
      </c>
      <c r="AA39" s="47">
        <f t="shared" si="5"/>
        <v>492002259.63490909</v>
      </c>
      <c r="AB39" s="47">
        <f t="shared" si="5"/>
        <v>495956302.55378973</v>
      </c>
    </row>
    <row r="40" spans="2:28" x14ac:dyDescent="0.3">
      <c r="B40" s="51" t="s">
        <v>44</v>
      </c>
      <c r="C40" s="165"/>
      <c r="D40" s="166"/>
      <c r="E40" s="166"/>
      <c r="F40" s="166"/>
      <c r="G40" s="166"/>
      <c r="H40" s="166"/>
      <c r="I40" s="166"/>
      <c r="J40" s="51"/>
      <c r="K40" s="51"/>
      <c r="L40" s="51"/>
      <c r="M40" s="51"/>
      <c r="Q40" s="51" t="s">
        <v>44</v>
      </c>
      <c r="R40" s="165"/>
      <c r="S40" s="166"/>
      <c r="T40" s="166"/>
      <c r="U40" s="166"/>
      <c r="V40" s="166"/>
      <c r="W40" s="166"/>
      <c r="X40" s="166"/>
      <c r="Y40" s="51"/>
      <c r="Z40" s="51"/>
      <c r="AA40" s="51"/>
      <c r="AB40" s="51"/>
    </row>
    <row r="41" spans="2:28" x14ac:dyDescent="0.3">
      <c r="B41" s="50" t="s">
        <v>45</v>
      </c>
      <c r="C41" s="44">
        <f t="shared" ref="C41:M41" si="6">C16</f>
        <v>352840510.75869614</v>
      </c>
      <c r="D41" s="44">
        <f t="shared" si="6"/>
        <v>400166658.03294832</v>
      </c>
      <c r="E41" s="44">
        <f t="shared" si="6"/>
        <v>467658487.77999997</v>
      </c>
      <c r="F41" s="44">
        <f t="shared" si="6"/>
        <v>484920459.89999998</v>
      </c>
      <c r="G41" s="44">
        <f t="shared" si="6"/>
        <v>544210760.58389032</v>
      </c>
      <c r="H41" s="44">
        <f t="shared" si="6"/>
        <v>578707378.78151941</v>
      </c>
      <c r="I41" s="44">
        <f t="shared" si="6"/>
        <v>551317065.0801543</v>
      </c>
      <c r="J41" s="44">
        <f t="shared" si="6"/>
        <v>524859627.22026163</v>
      </c>
      <c r="K41" s="44">
        <f t="shared" si="6"/>
        <v>508732391.30537927</v>
      </c>
      <c r="L41" s="44">
        <f t="shared" si="6"/>
        <v>498013420.83955002</v>
      </c>
      <c r="M41" s="44">
        <f t="shared" si="6"/>
        <v>489005495.62441933</v>
      </c>
      <c r="Q41" s="50" t="s">
        <v>45</v>
      </c>
      <c r="R41" s="44">
        <f t="shared" ref="R41:AB41" si="7">R16</f>
        <v>352840510.75869614</v>
      </c>
      <c r="S41" s="44">
        <f t="shared" si="7"/>
        <v>400166658.03294832</v>
      </c>
      <c r="T41" s="44">
        <f t="shared" si="7"/>
        <v>467658487.77999997</v>
      </c>
      <c r="U41" s="44">
        <f t="shared" si="7"/>
        <v>484920459.89999998</v>
      </c>
      <c r="V41" s="44">
        <f t="shared" si="7"/>
        <v>544210760.58389032</v>
      </c>
      <c r="W41" s="44">
        <f t="shared" si="7"/>
        <v>578707378.78151941</v>
      </c>
      <c r="X41" s="44">
        <f t="shared" si="7"/>
        <v>551317065.0801543</v>
      </c>
      <c r="Y41" s="44">
        <f t="shared" si="7"/>
        <v>530857346.62032914</v>
      </c>
      <c r="Z41" s="44">
        <f t="shared" si="7"/>
        <v>514575592.72860724</v>
      </c>
      <c r="AA41" s="44">
        <f t="shared" si="7"/>
        <v>503802727.61864275</v>
      </c>
      <c r="AB41" s="44">
        <f t="shared" si="7"/>
        <v>494776516.72922319</v>
      </c>
    </row>
    <row r="42" spans="2:28" x14ac:dyDescent="0.3">
      <c r="B42" s="43" t="s">
        <v>46</v>
      </c>
      <c r="C42" s="44"/>
      <c r="D42" s="45">
        <f>SUM(D43:D47)</f>
        <v>0</v>
      </c>
      <c r="E42" s="45">
        <f>SUM(E43:E47)</f>
        <v>100000000</v>
      </c>
      <c r="F42" s="45">
        <f t="shared" ref="F42:M42" si="8">SUM(F43:F47)</f>
        <v>74749484.14000009</v>
      </c>
      <c r="G42" s="45">
        <f t="shared" si="8"/>
        <v>36500000</v>
      </c>
      <c r="H42" s="45">
        <f t="shared" si="8"/>
        <v>35000000</v>
      </c>
      <c r="I42" s="45">
        <f t="shared" si="8"/>
        <v>35000000</v>
      </c>
      <c r="J42" s="51">
        <f t="shared" si="8"/>
        <v>0</v>
      </c>
      <c r="K42" s="51">
        <f t="shared" si="8"/>
        <v>0</v>
      </c>
      <c r="L42" s="51">
        <f t="shared" si="8"/>
        <v>0</v>
      </c>
      <c r="M42" s="51">
        <f t="shared" si="8"/>
        <v>0</v>
      </c>
      <c r="Q42" s="43" t="s">
        <v>46</v>
      </c>
      <c r="R42" s="44"/>
      <c r="S42" s="45">
        <f>SUM(S43:S47)</f>
        <v>0</v>
      </c>
      <c r="T42" s="45">
        <f>SUM(T43:T47)</f>
        <v>100000000</v>
      </c>
      <c r="U42" s="45">
        <f t="shared" ref="U42:AB42" si="9">SUM(U43:U47)</f>
        <v>74749484.14000009</v>
      </c>
      <c r="V42" s="45">
        <f t="shared" si="9"/>
        <v>36500000</v>
      </c>
      <c r="W42" s="45">
        <f t="shared" si="9"/>
        <v>35000000</v>
      </c>
      <c r="X42" s="45">
        <f t="shared" si="9"/>
        <v>35000000</v>
      </c>
      <c r="Y42" s="51">
        <f t="shared" si="9"/>
        <v>0</v>
      </c>
      <c r="Z42" s="51">
        <f t="shared" si="9"/>
        <v>0</v>
      </c>
      <c r="AA42" s="51">
        <f t="shared" si="9"/>
        <v>0</v>
      </c>
      <c r="AB42" s="51">
        <f t="shared" si="9"/>
        <v>0</v>
      </c>
    </row>
    <row r="43" spans="2:28" ht="16.2" x14ac:dyDescent="0.3">
      <c r="B43" s="52" t="s">
        <v>161</v>
      </c>
      <c r="C43" s="44"/>
      <c r="D43" s="53">
        <v>0</v>
      </c>
      <c r="E43" s="53">
        <v>100000000</v>
      </c>
      <c r="F43" s="53">
        <v>50000000</v>
      </c>
      <c r="G43" s="53"/>
      <c r="H43" s="53"/>
      <c r="I43" s="53"/>
      <c r="J43" s="51"/>
      <c r="K43" s="51"/>
      <c r="L43" s="51"/>
      <c r="M43" s="51"/>
      <c r="Q43" s="52" t="s">
        <v>161</v>
      </c>
      <c r="R43" s="44"/>
      <c r="S43" s="53">
        <v>0</v>
      </c>
      <c r="T43" s="53">
        <v>100000000</v>
      </c>
      <c r="U43" s="53">
        <v>50000000</v>
      </c>
      <c r="V43" s="53"/>
      <c r="W43" s="53"/>
      <c r="X43" s="53"/>
      <c r="Y43" s="51"/>
      <c r="Z43" s="51"/>
      <c r="AA43" s="51"/>
      <c r="AB43" s="51"/>
    </row>
    <row r="44" spans="2:28" ht="16.2" x14ac:dyDescent="0.3">
      <c r="B44" s="52" t="s">
        <v>162</v>
      </c>
      <c r="C44" s="44"/>
      <c r="D44" s="53"/>
      <c r="E44" s="53"/>
      <c r="F44" s="53">
        <v>14849484.14000009</v>
      </c>
      <c r="G44" s="53">
        <v>13500000</v>
      </c>
      <c r="H44" s="53">
        <v>20000000</v>
      </c>
      <c r="I44" s="53">
        <v>20000000</v>
      </c>
      <c r="J44" s="51"/>
      <c r="K44" s="51"/>
      <c r="L44" s="51"/>
      <c r="M44" s="51"/>
      <c r="Q44" s="52" t="s">
        <v>162</v>
      </c>
      <c r="R44" s="44"/>
      <c r="S44" s="53"/>
      <c r="T44" s="53"/>
      <c r="U44" s="53">
        <v>14849484.14000009</v>
      </c>
      <c r="V44" s="53">
        <v>13500000</v>
      </c>
      <c r="W44" s="53">
        <v>20000000</v>
      </c>
      <c r="X44" s="53">
        <v>20000000</v>
      </c>
      <c r="Y44" s="51"/>
      <c r="Z44" s="51"/>
      <c r="AA44" s="51"/>
      <c r="AB44" s="51"/>
    </row>
    <row r="45" spans="2:28" ht="16.2" x14ac:dyDescent="0.3">
      <c r="B45" s="52" t="s">
        <v>163</v>
      </c>
      <c r="C45" s="44"/>
      <c r="D45" s="53"/>
      <c r="E45" s="53"/>
      <c r="F45" s="53"/>
      <c r="G45" s="53">
        <v>15000000</v>
      </c>
      <c r="H45" s="53">
        <f>G45</f>
        <v>15000000</v>
      </c>
      <c r="I45" s="53">
        <f>H45</f>
        <v>15000000</v>
      </c>
      <c r="J45" s="51"/>
      <c r="K45" s="51"/>
      <c r="L45" s="51"/>
      <c r="M45" s="51"/>
      <c r="Q45" s="52" t="s">
        <v>163</v>
      </c>
      <c r="R45" s="44"/>
      <c r="S45" s="53"/>
      <c r="T45" s="53"/>
      <c r="U45" s="53"/>
      <c r="V45" s="53">
        <v>15000000</v>
      </c>
      <c r="W45" s="53">
        <f>V45</f>
        <v>15000000</v>
      </c>
      <c r="X45" s="53">
        <f>W45</f>
        <v>15000000</v>
      </c>
      <c r="Y45" s="51"/>
      <c r="Z45" s="51"/>
      <c r="AA45" s="51"/>
      <c r="AB45" s="51"/>
    </row>
    <row r="46" spans="2:28" ht="16.2" x14ac:dyDescent="0.3">
      <c r="B46" s="52" t="s">
        <v>164</v>
      </c>
      <c r="C46" s="44"/>
      <c r="D46" s="53"/>
      <c r="E46" s="53"/>
      <c r="F46" s="53">
        <v>8000000</v>
      </c>
      <c r="G46" s="53">
        <v>8000000</v>
      </c>
      <c r="H46" s="53"/>
      <c r="I46" s="53"/>
      <c r="J46" s="51"/>
      <c r="K46" s="51"/>
      <c r="L46" s="51"/>
      <c r="M46" s="51"/>
      <c r="Q46" s="52" t="s">
        <v>164</v>
      </c>
      <c r="R46" s="44"/>
      <c r="S46" s="53"/>
      <c r="T46" s="53"/>
      <c r="U46" s="53">
        <v>8000000</v>
      </c>
      <c r="V46" s="53">
        <v>8000000</v>
      </c>
      <c r="W46" s="53"/>
      <c r="X46" s="53"/>
      <c r="Y46" s="51"/>
      <c r="Z46" s="51"/>
      <c r="AA46" s="51"/>
      <c r="AB46" s="51"/>
    </row>
    <row r="47" spans="2:28" ht="16.2" x14ac:dyDescent="0.3">
      <c r="B47" s="52" t="s">
        <v>165</v>
      </c>
      <c r="C47" s="44"/>
      <c r="D47" s="53"/>
      <c r="E47" s="53"/>
      <c r="F47" s="53">
        <v>1900000</v>
      </c>
      <c r="G47" s="53"/>
      <c r="H47" s="53"/>
      <c r="I47" s="53"/>
      <c r="J47" s="51"/>
      <c r="K47" s="51"/>
      <c r="L47" s="51"/>
      <c r="M47" s="51"/>
      <c r="Q47" s="52" t="s">
        <v>165</v>
      </c>
      <c r="R47" s="44"/>
      <c r="S47" s="53"/>
      <c r="T47" s="53"/>
      <c r="U47" s="53">
        <v>1900000</v>
      </c>
      <c r="V47" s="53"/>
      <c r="W47" s="53"/>
      <c r="X47" s="53"/>
      <c r="Y47" s="51"/>
      <c r="Z47" s="51"/>
      <c r="AA47" s="51"/>
      <c r="AB47" s="51"/>
    </row>
    <row r="48" spans="2:28" x14ac:dyDescent="0.3">
      <c r="B48" s="52" t="s">
        <v>52</v>
      </c>
      <c r="C48" s="44">
        <f>SUM(C38:C39)-SUM(C41:C42)</f>
        <v>347161609.24130386</v>
      </c>
      <c r="D48" s="44">
        <f t="shared" ref="D48:M48" si="10">SUM(D38:D39)-SUM(D41:D42)+C48</f>
        <v>512789725.57380998</v>
      </c>
      <c r="E48" s="44">
        <f t="shared" si="10"/>
        <v>543832195.10445476</v>
      </c>
      <c r="F48" s="44">
        <f>SUM(F38:F39)-SUM(F41:F42)+E48</f>
        <v>459209730.76445466</v>
      </c>
      <c r="G48" s="44">
        <f t="shared" si="10"/>
        <v>487005767.3850643</v>
      </c>
      <c r="H48" s="44">
        <f t="shared" si="10"/>
        <v>487765370.06879705</v>
      </c>
      <c r="I48" s="44">
        <f t="shared" si="10"/>
        <v>524401379.28818065</v>
      </c>
      <c r="J48" s="44">
        <f t="shared" si="10"/>
        <v>525066931.96028209</v>
      </c>
      <c r="K48" s="44">
        <f t="shared" si="10"/>
        <v>545445740.03827453</v>
      </c>
      <c r="L48" s="44">
        <f t="shared" si="10"/>
        <v>581551206.27453852</v>
      </c>
      <c r="M48" s="44">
        <f t="shared" si="10"/>
        <v>631419421.52844214</v>
      </c>
      <c r="Q48" s="52" t="s">
        <v>52</v>
      </c>
      <c r="R48" s="44">
        <f>SUM(R38:R39)-SUM(R41:R42)</f>
        <v>347161609.24130386</v>
      </c>
      <c r="S48" s="44">
        <f t="shared" ref="S48:AB48" si="11">SUM(S38:S39)-SUM(S41:S42)+R48</f>
        <v>512789725.57380998</v>
      </c>
      <c r="T48" s="44">
        <f t="shared" si="11"/>
        <v>543832195.10445476</v>
      </c>
      <c r="U48" s="44">
        <f>SUM(U38:U39)-SUM(U41:U42)+T48</f>
        <v>459209730.76445466</v>
      </c>
      <c r="V48" s="44">
        <f t="shared" si="11"/>
        <v>487005767.3850643</v>
      </c>
      <c r="W48" s="44">
        <f t="shared" si="11"/>
        <v>487765370.06879705</v>
      </c>
      <c r="X48" s="44">
        <f t="shared" si="11"/>
        <v>524401379.28818065</v>
      </c>
      <c r="Y48" s="44">
        <f t="shared" si="11"/>
        <v>625654090.77580571</v>
      </c>
      <c r="Z48" s="44">
        <f t="shared" si="11"/>
        <v>751536314.23841262</v>
      </c>
      <c r="AA48" s="44">
        <f t="shared" si="11"/>
        <v>900642330.61448789</v>
      </c>
      <c r="AB48" s="44">
        <f t="shared" si="11"/>
        <v>1068360327.7514567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1"/>
  <sheetViews>
    <sheetView showGridLines="0" workbookViewId="0">
      <selection activeCell="B7" sqref="B7"/>
    </sheetView>
  </sheetViews>
  <sheetFormatPr defaultRowHeight="14.4" x14ac:dyDescent="0.3"/>
  <cols>
    <col min="2" max="2" width="46.44140625" bestFit="1" customWidth="1"/>
    <col min="3" max="13" width="15.33203125" bestFit="1" customWidth="1"/>
  </cols>
  <sheetData>
    <row r="1" spans="1:13" ht="25.8" x14ac:dyDescent="0.5">
      <c r="A1" s="4" t="s">
        <v>16</v>
      </c>
    </row>
    <row r="2" spans="1:13" x14ac:dyDescent="0.3">
      <c r="A2" s="170" t="s">
        <v>53</v>
      </c>
    </row>
    <row r="3" spans="1:13" x14ac:dyDescent="0.3">
      <c r="A3" s="189" t="s">
        <v>54</v>
      </c>
    </row>
    <row r="5" spans="1:13" ht="15" thickBot="1" x14ac:dyDescent="0.35"/>
    <row r="6" spans="1:13" ht="15" thickBot="1" x14ac:dyDescent="0.35">
      <c r="B6" s="10"/>
      <c r="C6" s="11">
        <v>2019</v>
      </c>
      <c r="D6" s="11">
        <v>2020</v>
      </c>
      <c r="E6" s="11">
        <v>2021</v>
      </c>
      <c r="F6" s="11">
        <v>2022</v>
      </c>
      <c r="G6" s="11">
        <v>2023</v>
      </c>
      <c r="H6" s="11">
        <v>2024</v>
      </c>
      <c r="I6" s="11">
        <v>2025</v>
      </c>
      <c r="J6" s="11">
        <v>2026</v>
      </c>
      <c r="K6" s="11">
        <v>2027</v>
      </c>
      <c r="L6" s="11">
        <v>2028</v>
      </c>
      <c r="M6" s="11">
        <v>2029</v>
      </c>
    </row>
    <row r="7" spans="1:13" x14ac:dyDescent="0.3">
      <c r="B7" s="12" t="s">
        <v>17</v>
      </c>
      <c r="C7" s="13"/>
      <c r="D7" s="14"/>
      <c r="E7" s="14"/>
      <c r="F7" s="14"/>
      <c r="G7" s="14"/>
      <c r="H7" s="14"/>
      <c r="I7" s="14"/>
      <c r="J7" s="14"/>
      <c r="K7" s="14"/>
      <c r="L7" s="14"/>
      <c r="M7" s="14"/>
    </row>
    <row r="8" spans="1:13" x14ac:dyDescent="0.3">
      <c r="B8" s="15" t="s">
        <v>18</v>
      </c>
      <c r="C8" s="16">
        <v>179707.68660000007</v>
      </c>
      <c r="D8" s="17">
        <v>197545.75718333348</v>
      </c>
      <c r="E8" s="17">
        <v>207931.65660000296</v>
      </c>
      <c r="F8" s="17">
        <v>217686.57005001121</v>
      </c>
      <c r="G8" s="17">
        <v>221351.13559708904</v>
      </c>
      <c r="H8" s="17">
        <v>229513.4427347118</v>
      </c>
      <c r="I8" s="17">
        <v>230668.26404138881</v>
      </c>
      <c r="J8" s="17">
        <v>231576.16476653315</v>
      </c>
      <c r="K8" s="17">
        <v>232535.96399894878</v>
      </c>
      <c r="L8" s="17">
        <v>233544.54508504679</v>
      </c>
      <c r="M8" s="17">
        <v>234560.96717012738</v>
      </c>
    </row>
    <row r="9" spans="1:13" x14ac:dyDescent="0.3">
      <c r="B9" s="15" t="s">
        <v>19</v>
      </c>
      <c r="C9" s="16">
        <v>113587.63664618076</v>
      </c>
      <c r="D9" s="17">
        <v>124638.10534808908</v>
      </c>
      <c r="E9" s="17">
        <v>147890.7236016978</v>
      </c>
      <c r="F9" s="17">
        <v>156261.42778575671</v>
      </c>
      <c r="G9" s="17">
        <v>158736.80806893689</v>
      </c>
      <c r="H9" s="17">
        <v>166553.54660703405</v>
      </c>
      <c r="I9" s="17">
        <v>167700.6009894821</v>
      </c>
      <c r="J9" s="17">
        <v>168282.97399908703</v>
      </c>
      <c r="K9" s="17">
        <v>179967.94951941862</v>
      </c>
      <c r="L9" s="17">
        <v>180753.21839433513</v>
      </c>
      <c r="M9" s="17">
        <v>186530.72452090995</v>
      </c>
    </row>
    <row r="10" spans="1:13" x14ac:dyDescent="0.3">
      <c r="B10" s="15" t="s">
        <v>20</v>
      </c>
      <c r="C10" s="18">
        <v>798.98019597926475</v>
      </c>
      <c r="D10" s="19">
        <v>748.95543922075569</v>
      </c>
      <c r="E10" s="19">
        <v>633.34539964004625</v>
      </c>
      <c r="F10" s="19">
        <v>659.34288278040924</v>
      </c>
      <c r="G10" s="19">
        <v>720.73407575286672</v>
      </c>
      <c r="H10" s="19">
        <v>756.79581494344757</v>
      </c>
      <c r="I10" s="19">
        <v>799.26785068321408</v>
      </c>
      <c r="J10" s="19">
        <v>843.81740575099548</v>
      </c>
      <c r="K10" s="19">
        <v>892.82059165685075</v>
      </c>
      <c r="L10" s="19">
        <v>940.61613355700717</v>
      </c>
      <c r="M10" s="19">
        <v>991.07150636612516</v>
      </c>
    </row>
    <row r="11" spans="1:13" x14ac:dyDescent="0.3">
      <c r="B11" s="15" t="s">
        <v>21</v>
      </c>
      <c r="C11" s="18">
        <v>863.33978010099588</v>
      </c>
      <c r="D11" s="19">
        <v>814.5117758277637</v>
      </c>
      <c r="E11" s="19">
        <v>708.94852301958747</v>
      </c>
      <c r="F11" s="19">
        <v>721.19854726873064</v>
      </c>
      <c r="G11" s="19">
        <v>793.75033446714906</v>
      </c>
      <c r="H11" s="19">
        <v>834.99775115472141</v>
      </c>
      <c r="I11" s="19">
        <v>882.80238040544043</v>
      </c>
      <c r="J11" s="19">
        <v>933.66161581123106</v>
      </c>
      <c r="K11" s="19">
        <v>991.65288443358907</v>
      </c>
      <c r="L11" s="19">
        <v>1045.867122252989</v>
      </c>
      <c r="M11" s="19">
        <v>1090.9921595935793</v>
      </c>
    </row>
    <row r="12" spans="1:13" x14ac:dyDescent="0.3">
      <c r="B12" s="15" t="s">
        <v>22</v>
      </c>
      <c r="C12" s="18">
        <v>114.67381481828862</v>
      </c>
      <c r="D12" s="19">
        <v>79.902279679189917</v>
      </c>
      <c r="E12" s="19">
        <v>111.8939618733765</v>
      </c>
      <c r="F12" s="19">
        <v>160.87526571381218</v>
      </c>
      <c r="G12" s="19">
        <v>190.92579687368686</v>
      </c>
      <c r="H12" s="19">
        <v>221.54279970949202</v>
      </c>
      <c r="I12" s="19">
        <v>236.20414475742004</v>
      </c>
      <c r="J12" s="19">
        <v>250.92421634017163</v>
      </c>
      <c r="K12" s="19">
        <v>312.28727187476227</v>
      </c>
      <c r="L12" s="19">
        <v>329.19082594191559</v>
      </c>
      <c r="M12" s="19">
        <v>355.30391942429748</v>
      </c>
    </row>
    <row r="13" spans="1:13" x14ac:dyDescent="0.3">
      <c r="B13" s="15" t="s">
        <v>23</v>
      </c>
      <c r="C13" s="18">
        <v>748.66596528270691</v>
      </c>
      <c r="D13" s="19">
        <v>743.26848160820828</v>
      </c>
      <c r="E13" s="19">
        <v>598.85187159499526</v>
      </c>
      <c r="F13" s="19">
        <v>554.41992279605677</v>
      </c>
      <c r="G13" s="19">
        <v>596.66050835736132</v>
      </c>
      <c r="H13" s="19">
        <v>613.45495144522931</v>
      </c>
      <c r="I13" s="19">
        <v>646.59823564802014</v>
      </c>
      <c r="J13" s="19">
        <v>682.73739947106003</v>
      </c>
      <c r="K13" s="19">
        <v>679.36561255882623</v>
      </c>
      <c r="L13" s="19">
        <v>716.676296311074</v>
      </c>
      <c r="M13" s="19">
        <v>735.68824016928193</v>
      </c>
    </row>
    <row r="14" spans="1:13" x14ac:dyDescent="0.3">
      <c r="B14" s="15" t="s">
        <v>24</v>
      </c>
      <c r="C14" s="20">
        <v>1722994591.90378</v>
      </c>
      <c r="D14" s="21">
        <v>1775435632.0492835</v>
      </c>
      <c r="E14" s="21">
        <v>1580310697.7657487</v>
      </c>
      <c r="F14" s="21">
        <v>1722361087.6722469</v>
      </c>
      <c r="G14" s="21">
        <v>1914423673.5769854</v>
      </c>
      <c r="H14" s="21">
        <v>2084337755.2187099</v>
      </c>
      <c r="I14" s="21">
        <v>2212388731.4542675</v>
      </c>
      <c r="J14" s="21">
        <v>2344895983.044733</v>
      </c>
      <c r="K14" s="21">
        <v>2491354763.5084515</v>
      </c>
      <c r="L14" s="21">
        <v>2636109204.1347222</v>
      </c>
      <c r="M14" s="21">
        <v>2789600292.8159204</v>
      </c>
    </row>
    <row r="15" spans="1:13" x14ac:dyDescent="0.3">
      <c r="B15" s="15" t="s">
        <v>25</v>
      </c>
      <c r="C15" s="20">
        <v>1020470371.6067315</v>
      </c>
      <c r="D15" s="21">
        <v>1111674903.7511768</v>
      </c>
      <c r="E15" s="21">
        <v>1062775639.4449785</v>
      </c>
      <c r="F15" s="21">
        <v>1039613384.7477701</v>
      </c>
      <c r="G15" s="21">
        <v>1136543815.1692414</v>
      </c>
      <c r="H15" s="21">
        <v>1226077174.1621857</v>
      </c>
      <c r="I15" s="21">
        <v>1301218952.602941</v>
      </c>
      <c r="J15" s="21">
        <v>1378716960.5207124</v>
      </c>
      <c r="K15" s="21">
        <v>1467168435.1945889</v>
      </c>
      <c r="L15" s="21">
        <v>1554498565.2619054</v>
      </c>
      <c r="M15" s="21">
        <v>1646741525.5234723</v>
      </c>
    </row>
    <row r="16" spans="1:13" x14ac:dyDescent="0.3">
      <c r="B16" s="12" t="s">
        <v>26</v>
      </c>
      <c r="C16" s="22"/>
      <c r="D16" s="23"/>
      <c r="E16" s="23"/>
      <c r="F16" s="23"/>
      <c r="G16" s="23"/>
      <c r="H16" s="23"/>
      <c r="I16" s="23"/>
      <c r="J16" s="23"/>
      <c r="K16" s="23"/>
      <c r="L16" s="23"/>
      <c r="M16" s="23"/>
    </row>
    <row r="17" spans="2:13" x14ac:dyDescent="0.3">
      <c r="B17" s="15" t="s">
        <v>12</v>
      </c>
      <c r="C17" s="20">
        <v>20000</v>
      </c>
      <c r="D17" s="21">
        <v>20000</v>
      </c>
      <c r="E17" s="21">
        <v>20000</v>
      </c>
      <c r="F17" s="21">
        <v>20000</v>
      </c>
      <c r="G17" s="21">
        <v>18500</v>
      </c>
      <c r="H17" s="21">
        <v>20000</v>
      </c>
      <c r="I17" s="21">
        <v>21000</v>
      </c>
      <c r="J17" s="21">
        <v>22000</v>
      </c>
      <c r="K17" s="21">
        <v>23000</v>
      </c>
      <c r="L17" s="21">
        <v>24000</v>
      </c>
      <c r="M17" s="21">
        <v>25000</v>
      </c>
    </row>
    <row r="18" spans="2:13" x14ac:dyDescent="0.3">
      <c r="B18" s="15" t="s">
        <v>27</v>
      </c>
      <c r="C18" s="20">
        <v>352840510.75869614</v>
      </c>
      <c r="D18" s="21">
        <v>400166658.03294832</v>
      </c>
      <c r="E18" s="21">
        <v>467658487.77999997</v>
      </c>
      <c r="F18" s="21">
        <v>484920459.89999998</v>
      </c>
      <c r="G18" s="21">
        <v>544210760.58389032</v>
      </c>
      <c r="H18" s="21">
        <v>578701989.61185551</v>
      </c>
      <c r="I18" s="21">
        <v>601959677.85269773</v>
      </c>
      <c r="J18" s="21">
        <v>626320231.77995193</v>
      </c>
      <c r="K18" s="21">
        <v>651985458.73981667</v>
      </c>
      <c r="L18" s="21">
        <v>678774350.25321639</v>
      </c>
      <c r="M18" s="21">
        <v>706843544.88948202</v>
      </c>
    </row>
    <row r="19" spans="2:13" x14ac:dyDescent="0.3">
      <c r="B19" s="15" t="s">
        <v>28</v>
      </c>
      <c r="C19" s="24">
        <v>2.75E-2</v>
      </c>
      <c r="D19" s="25">
        <v>0.01</v>
      </c>
      <c r="E19" s="25">
        <v>0.01</v>
      </c>
      <c r="F19" s="25">
        <v>0.01</v>
      </c>
      <c r="G19" s="25">
        <v>0.01</v>
      </c>
      <c r="H19" s="25">
        <v>0.01</v>
      </c>
      <c r="I19" s="25">
        <v>0.01</v>
      </c>
      <c r="J19" s="25">
        <v>0.01</v>
      </c>
      <c r="K19" s="25">
        <v>0.01</v>
      </c>
      <c r="L19" s="25">
        <v>0.01</v>
      </c>
      <c r="M19" s="25">
        <v>0.01</v>
      </c>
    </row>
    <row r="20" spans="2:13" x14ac:dyDescent="0.3">
      <c r="B20" s="15" t="s">
        <v>29</v>
      </c>
      <c r="C20" s="20">
        <v>326606485</v>
      </c>
      <c r="D20" s="21">
        <v>118517415.55</v>
      </c>
      <c r="E20" s="21">
        <v>124158202</v>
      </c>
      <c r="F20" s="21">
        <v>130897528.7</v>
      </c>
      <c r="G20" s="21">
        <v>135478942.20449999</v>
      </c>
      <c r="H20" s="21">
        <v>140220705.18165749</v>
      </c>
      <c r="I20" s="21">
        <v>145128429.86301547</v>
      </c>
      <c r="J20" s="21">
        <v>150207924.90822101</v>
      </c>
      <c r="K20" s="21">
        <v>155465202.28000873</v>
      </c>
      <c r="L20" s="21">
        <v>160906484.35980904</v>
      </c>
      <c r="M20" s="21">
        <v>166538211.31240234</v>
      </c>
    </row>
    <row r="21" spans="2:13" x14ac:dyDescent="0.3">
      <c r="B21" s="15" t="s">
        <v>30</v>
      </c>
      <c r="C21" s="26">
        <v>0.498</v>
      </c>
      <c r="D21" s="27">
        <v>0.57399999999999995</v>
      </c>
      <c r="E21" s="27">
        <v>0.47139999999999999</v>
      </c>
      <c r="F21" s="27">
        <v>0.42499999999999999</v>
      </c>
      <c r="G21" s="27">
        <v>0.48312062571961167</v>
      </c>
      <c r="H21" s="27">
        <v>0.49253731343283591</v>
      </c>
      <c r="I21" s="27">
        <v>0.48718651676610436</v>
      </c>
      <c r="J21" s="27">
        <v>0.482127862795389</v>
      </c>
      <c r="K21" s="27">
        <v>0.47732008481837734</v>
      </c>
      <c r="L21" s="27">
        <v>0.47257789555574958</v>
      </c>
      <c r="M21" s="27">
        <v>0.46799742451620496</v>
      </c>
    </row>
    <row r="22" spans="2:13" x14ac:dyDescent="0.3">
      <c r="B22" s="15" t="s">
        <v>31</v>
      </c>
      <c r="C22" s="18">
        <v>528.96689817908111</v>
      </c>
      <c r="D22" s="19">
        <v>471.70750048757986</v>
      </c>
      <c r="E22" s="19">
        <v>425.90984444348197</v>
      </c>
      <c r="F22" s="19">
        <v>456.59776473642245</v>
      </c>
      <c r="G22" s="19">
        <v>480.52016792104956</v>
      </c>
      <c r="H22" s="19">
        <v>500.97735943964955</v>
      </c>
      <c r="I22" s="19">
        <v>530.67025824838095</v>
      </c>
      <c r="J22" s="19">
        <v>561.98548580667477</v>
      </c>
      <c r="K22" s="19">
        <v>594.48236971351241</v>
      </c>
      <c r="L22" s="19">
        <v>628.13859996887072</v>
      </c>
      <c r="M22" s="19">
        <v>663.65539797757287</v>
      </c>
    </row>
    <row r="23" spans="2:13" x14ac:dyDescent="0.3">
      <c r="B23" s="15" t="s">
        <v>23</v>
      </c>
      <c r="C23" s="18">
        <v>461.66914864284746</v>
      </c>
      <c r="D23" s="19">
        <v>434.279299144383</v>
      </c>
      <c r="E23" s="19">
        <v>404.45418823191329</v>
      </c>
      <c r="F23" s="19">
        <v>366.47795065881633</v>
      </c>
      <c r="G23" s="19">
        <v>391.76996034359325</v>
      </c>
      <c r="H23" s="19">
        <v>402.74628006928737</v>
      </c>
      <c r="I23" s="19">
        <v>423.14637177777973</v>
      </c>
      <c r="J23" s="19">
        <v>448.9295667837095</v>
      </c>
      <c r="K23" s="19">
        <v>456.053693905616</v>
      </c>
      <c r="L23" s="19">
        <v>483.02103064042427</v>
      </c>
      <c r="M23" s="19">
        <v>510.58417328354699</v>
      </c>
    </row>
    <row r="24" spans="2:13" x14ac:dyDescent="0.3">
      <c r="B24" s="15" t="s">
        <v>32</v>
      </c>
      <c r="C24" s="28">
        <v>6.3829787234042756E-2</v>
      </c>
      <c r="D24" s="29">
        <v>6.3829787234042534E-2</v>
      </c>
      <c r="E24" s="29">
        <v>6.3829787234042534E-2</v>
      </c>
      <c r="F24" s="29">
        <v>6.38297872340432E-2</v>
      </c>
      <c r="G24" s="29">
        <v>6.3829787234042534E-2</v>
      </c>
      <c r="H24" s="29">
        <v>6.3829787234041646E-2</v>
      </c>
      <c r="I24" s="29">
        <v>6.3829787234042312E-2</v>
      </c>
      <c r="J24" s="29">
        <v>6.3829787234042534E-2</v>
      </c>
      <c r="K24" s="29">
        <v>6.38297872340432E-2</v>
      </c>
      <c r="L24" s="29">
        <v>6.3829787234043645E-2</v>
      </c>
      <c r="M24" s="29">
        <v>6.3829787234043645E-2</v>
      </c>
    </row>
    <row r="25" spans="2:13" x14ac:dyDescent="0.3">
      <c r="B25" s="15" t="s">
        <v>18</v>
      </c>
      <c r="C25" s="16">
        <v>191178.3900000001</v>
      </c>
      <c r="D25" s="17">
        <v>210155.06083333347</v>
      </c>
      <c r="E25" s="17">
        <v>221203.89000000316</v>
      </c>
      <c r="F25" s="17">
        <v>231581.45750001207</v>
      </c>
      <c r="G25" s="17">
        <v>235479.93148626495</v>
      </c>
      <c r="H25" s="17">
        <v>244163.23695182087</v>
      </c>
      <c r="I25" s="17">
        <v>245391.77025679656</v>
      </c>
      <c r="J25" s="17">
        <v>246357.62209205652</v>
      </c>
      <c r="K25" s="17">
        <v>247378.6851052648</v>
      </c>
      <c r="L25" s="17">
        <v>248451.64370749684</v>
      </c>
      <c r="M25" s="17">
        <v>249532.94379800811</v>
      </c>
    </row>
    <row r="26" spans="2:13" x14ac:dyDescent="0.3">
      <c r="B26" s="15" t="s">
        <v>19</v>
      </c>
      <c r="C26" s="16">
        <v>113296.45368191563</v>
      </c>
      <c r="D26" s="17">
        <v>122984.13746140384</v>
      </c>
      <c r="E26" s="17">
        <v>137950.61418623573</v>
      </c>
      <c r="F26" s="17">
        <v>151460.42759878287</v>
      </c>
      <c r="G26" s="17">
        <v>148220.01016663268</v>
      </c>
      <c r="H26" s="17">
        <v>154789.1980466891</v>
      </c>
      <c r="I26" s="17">
        <v>157064.62041727174</v>
      </c>
      <c r="J26" s="17">
        <v>157593.9090837237</v>
      </c>
      <c r="K26" s="17">
        <v>165209.35117195835</v>
      </c>
      <c r="L26" s="17">
        <v>165925.9157152363</v>
      </c>
      <c r="M26" s="17">
        <v>166897.57042940398</v>
      </c>
    </row>
    <row r="27" spans="2:13" x14ac:dyDescent="0.3">
      <c r="B27" s="15" t="s">
        <v>24</v>
      </c>
      <c r="C27" s="20">
        <v>1213524479.4860485</v>
      </c>
      <c r="D27" s="21">
        <v>1189580621.5260842</v>
      </c>
      <c r="E27" s="21">
        <v>1130554972.5623333</v>
      </c>
      <c r="F27" s="21">
        <v>1268874910.1868999</v>
      </c>
      <c r="G27" s="21">
        <v>1357834274.6378074</v>
      </c>
      <c r="H27" s="21">
        <v>1467843044.6443281</v>
      </c>
      <c r="I27" s="21">
        <v>1562665369.1304193</v>
      </c>
      <c r="J27" s="21">
        <v>1661392895.2029791</v>
      </c>
      <c r="K27" s="21">
        <v>1764747203.2558873</v>
      </c>
      <c r="L27" s="21">
        <v>1872744811.6607013</v>
      </c>
      <c r="M27" s="21">
        <v>1987246621.4973888</v>
      </c>
    </row>
    <row r="28" spans="2:13" x14ac:dyDescent="0.3">
      <c r="B28" s="15" t="s">
        <v>25</v>
      </c>
      <c r="C28" s="20">
        <v>627665727.78700554</v>
      </c>
      <c r="D28" s="21">
        <v>640913580.27137899</v>
      </c>
      <c r="E28" s="21">
        <v>669536444.121454</v>
      </c>
      <c r="F28" s="21">
        <v>666082885.34771967</v>
      </c>
      <c r="G28" s="21">
        <v>696817770.06130409</v>
      </c>
      <c r="H28" s="21">
        <v>748089284.49854684</v>
      </c>
      <c r="I28" s="21">
        <v>797535891.17067266</v>
      </c>
      <c r="J28" s="21">
        <v>848982783.99248862</v>
      </c>
      <c r="K28" s="21">
        <v>904132018.43666053</v>
      </c>
      <c r="L28" s="21">
        <v>961748481.82475531</v>
      </c>
      <c r="M28" s="21">
        <v>1022583096.2487574</v>
      </c>
    </row>
    <row r="29" spans="2:13" x14ac:dyDescent="0.3">
      <c r="B29" s="30" t="s">
        <v>33</v>
      </c>
      <c r="C29" s="31"/>
      <c r="D29" s="23"/>
      <c r="E29" s="23"/>
      <c r="F29" s="23"/>
      <c r="G29" s="23"/>
      <c r="H29" s="23"/>
      <c r="I29" s="23"/>
      <c r="J29" s="23"/>
      <c r="K29" s="23"/>
      <c r="L29" s="23"/>
      <c r="M29" s="23"/>
    </row>
    <row r="30" spans="2:13" x14ac:dyDescent="0.3">
      <c r="B30" s="15" t="s">
        <v>34</v>
      </c>
      <c r="C30" s="20">
        <v>392779706</v>
      </c>
      <c r="D30" s="21">
        <v>465769485.71114731</v>
      </c>
      <c r="E30" s="21">
        <v>393239195.32352448</v>
      </c>
      <c r="F30" s="21">
        <v>373530499.4000504</v>
      </c>
      <c r="G30" s="21">
        <v>439726045.10793734</v>
      </c>
      <c r="H30" s="21">
        <v>477987889.66363883</v>
      </c>
      <c r="I30" s="21">
        <v>503683061.43226838</v>
      </c>
      <c r="J30" s="21">
        <v>529734176.52822375</v>
      </c>
      <c r="K30" s="21">
        <v>563036416.75792837</v>
      </c>
      <c r="L30" s="21">
        <v>592750083.43715012</v>
      </c>
      <c r="M30" s="21">
        <v>624158429.27471495</v>
      </c>
    </row>
    <row r="31" spans="2:13" x14ac:dyDescent="0.3">
      <c r="B31" s="15" t="s">
        <v>35</v>
      </c>
      <c r="C31" s="20">
        <v>373395635</v>
      </c>
      <c r="D31" s="21">
        <v>447277358.81545442</v>
      </c>
      <c r="E31" s="21">
        <v>474542755.31064475</v>
      </c>
      <c r="F31" s="21">
        <v>344149951</v>
      </c>
      <c r="G31" s="21">
        <v>473027855</v>
      </c>
      <c r="H31" s="21">
        <v>473208010.76700246</v>
      </c>
      <c r="I31" s="21">
        <v>498646230.81794572</v>
      </c>
      <c r="J31" s="21">
        <v>524436834.76294154</v>
      </c>
      <c r="K31" s="21">
        <v>557406052.59034908</v>
      </c>
      <c r="L31" s="21">
        <v>586822582.60277867</v>
      </c>
      <c r="M31" s="21">
        <v>617916844.98196781</v>
      </c>
    </row>
    <row r="32" spans="2:13" ht="15" thickBot="1" x14ac:dyDescent="0.35">
      <c r="B32" s="32" t="s">
        <v>36</v>
      </c>
      <c r="C32" s="33">
        <v>1.0582561344702317</v>
      </c>
      <c r="D32" s="34">
        <v>1.1177277012884645</v>
      </c>
      <c r="E32" s="34">
        <v>1.0147207154591051</v>
      </c>
      <c r="F32" s="35">
        <v>0.70970391942416788</v>
      </c>
      <c r="G32" s="35">
        <v>0.86919974623890695</v>
      </c>
      <c r="H32" s="35">
        <v>0.81770586460984951</v>
      </c>
      <c r="I32" s="35">
        <v>0.82837148261609428</v>
      </c>
      <c r="J32" s="35">
        <v>0.83733018375046586</v>
      </c>
      <c r="K32" s="34">
        <v>0.85493632583113988</v>
      </c>
      <c r="L32" s="34">
        <v>0.86453264237793437</v>
      </c>
      <c r="M32" s="34">
        <v>0.87419182002798335</v>
      </c>
    </row>
    <row r="33" spans="2:13" x14ac:dyDescent="0.3">
      <c r="B33" s="30" t="s">
        <v>37</v>
      </c>
      <c r="C33" s="31"/>
      <c r="D33" s="23"/>
      <c r="E33" s="23"/>
      <c r="F33" s="23"/>
      <c r="G33" s="23"/>
      <c r="H33" s="23"/>
      <c r="I33" s="23"/>
      <c r="J33" s="23"/>
      <c r="K33" s="23"/>
      <c r="L33" s="23"/>
      <c r="M33" s="23"/>
    </row>
    <row r="34" spans="2:13" x14ac:dyDescent="0.3">
      <c r="B34" s="15" t="s">
        <v>38</v>
      </c>
      <c r="C34" s="18">
        <v>20555124.241303861</v>
      </c>
      <c r="D34" s="19">
        <v>67665825.023809969</v>
      </c>
      <c r="E34" s="19">
        <v>74550092.554454803</v>
      </c>
      <c r="F34" s="19">
        <v>0</v>
      </c>
      <c r="G34" s="19">
        <v>0</v>
      </c>
      <c r="H34" s="19">
        <v>0</v>
      </c>
      <c r="I34" s="19">
        <v>0</v>
      </c>
      <c r="J34" s="19">
        <v>0</v>
      </c>
      <c r="K34" s="19">
        <v>0</v>
      </c>
      <c r="L34" s="19">
        <v>0</v>
      </c>
      <c r="M34" s="19">
        <v>0</v>
      </c>
    </row>
    <row r="35" spans="2:13" ht="15" thickBot="1" x14ac:dyDescent="0.35">
      <c r="B35" s="32" t="s">
        <v>39</v>
      </c>
      <c r="C35" s="36">
        <v>326606485</v>
      </c>
      <c r="D35" s="37">
        <v>445123900.55000001</v>
      </c>
      <c r="E35" s="37">
        <v>469282102.54999995</v>
      </c>
      <c r="F35" s="37">
        <v>459209730.76445472</v>
      </c>
      <c r="G35" s="37">
        <v>487005767.38506436</v>
      </c>
      <c r="H35" s="37">
        <v>486732493.72186887</v>
      </c>
      <c r="I35" s="38">
        <v>493547476.55013239</v>
      </c>
      <c r="J35" s="37">
        <v>541872004.44134307</v>
      </c>
      <c r="K35" s="37">
        <v>602757800.57188427</v>
      </c>
      <c r="L35" s="39">
        <v>671712517.2812556</v>
      </c>
      <c r="M35" s="37">
        <v>749324028.68614376</v>
      </c>
    </row>
    <row r="36" spans="2:13" x14ac:dyDescent="0.3">
      <c r="H36" s="40"/>
      <c r="I36" s="40"/>
      <c r="J36" s="40"/>
      <c r="K36" s="40"/>
      <c r="L36" s="40"/>
      <c r="M36" s="40"/>
    </row>
    <row r="39" spans="2:13" x14ac:dyDescent="0.3">
      <c r="B39" s="41" t="s">
        <v>40</v>
      </c>
      <c r="C39" s="41">
        <v>2019</v>
      </c>
      <c r="D39" s="41">
        <v>2020</v>
      </c>
      <c r="E39" s="41">
        <v>2021</v>
      </c>
      <c r="F39" s="41">
        <v>2022</v>
      </c>
      <c r="G39" s="41">
        <v>2023</v>
      </c>
      <c r="H39" s="41">
        <v>2024</v>
      </c>
      <c r="I39" s="41">
        <v>2025</v>
      </c>
      <c r="J39" s="41">
        <v>2026</v>
      </c>
      <c r="K39" s="41">
        <v>2027</v>
      </c>
      <c r="L39" s="41">
        <v>2028</v>
      </c>
      <c r="M39" s="41">
        <v>2029</v>
      </c>
    </row>
    <row r="40" spans="2:13" x14ac:dyDescent="0.3">
      <c r="B40" s="42" t="s">
        <v>41</v>
      </c>
      <c r="C40" s="42"/>
      <c r="D40" s="42"/>
      <c r="E40" s="42"/>
      <c r="F40" s="42"/>
      <c r="G40" s="42"/>
      <c r="H40" s="42"/>
      <c r="I40" s="42"/>
      <c r="J40" s="42"/>
      <c r="K40" s="42"/>
      <c r="L40" s="42"/>
      <c r="M40" s="42"/>
    </row>
    <row r="41" spans="2:13" x14ac:dyDescent="0.3">
      <c r="B41" s="43" t="s">
        <v>42</v>
      </c>
      <c r="C41" s="44">
        <v>326606485</v>
      </c>
      <c r="D41" s="44">
        <v>118517415.55</v>
      </c>
      <c r="E41" s="45">
        <v>124158202</v>
      </c>
      <c r="F41" s="45">
        <v>130897528.7</v>
      </c>
      <c r="G41" s="45">
        <v>135478942.20449999</v>
      </c>
      <c r="H41" s="45">
        <v>140220705.18165749</v>
      </c>
      <c r="I41" s="45">
        <v>145128429.86301547</v>
      </c>
      <c r="J41" s="45">
        <v>150207924.90822101</v>
      </c>
      <c r="K41" s="45">
        <v>155465202.28000873</v>
      </c>
      <c r="L41" s="45">
        <v>160906484.35980904</v>
      </c>
      <c r="M41" s="45">
        <v>166538211.31240234</v>
      </c>
    </row>
    <row r="42" spans="2:13" x14ac:dyDescent="0.3">
      <c r="B42" s="46" t="s">
        <v>43</v>
      </c>
      <c r="C42" s="47">
        <v>373395635</v>
      </c>
      <c r="D42" s="44">
        <v>447277358.81545442</v>
      </c>
      <c r="E42" s="45">
        <v>474542755.31064475</v>
      </c>
      <c r="F42" s="45">
        <v>344149951</v>
      </c>
      <c r="G42" s="45">
        <v>473027855</v>
      </c>
      <c r="H42" s="45">
        <v>473208010.76700246</v>
      </c>
      <c r="I42" s="45">
        <v>498646230.81794572</v>
      </c>
      <c r="J42" s="45">
        <v>524436834.76294154</v>
      </c>
      <c r="K42" s="45">
        <v>557406052.59034908</v>
      </c>
      <c r="L42" s="45">
        <v>586822582.60277867</v>
      </c>
      <c r="M42" s="45">
        <v>617916844.98196781</v>
      </c>
    </row>
    <row r="43" spans="2:13" x14ac:dyDescent="0.3">
      <c r="B43" s="42" t="s">
        <v>44</v>
      </c>
      <c r="C43" s="48"/>
      <c r="D43" s="49"/>
      <c r="E43" s="49"/>
      <c r="F43" s="49"/>
      <c r="G43" s="49"/>
      <c r="H43" s="49"/>
      <c r="I43" s="49"/>
      <c r="J43" s="42"/>
      <c r="K43" s="42"/>
      <c r="L43" s="42"/>
      <c r="M43" s="42"/>
    </row>
    <row r="44" spans="2:13" x14ac:dyDescent="0.3">
      <c r="B44" s="50" t="s">
        <v>45</v>
      </c>
      <c r="C44" s="44">
        <v>352840510.75869614</v>
      </c>
      <c r="D44" s="44">
        <v>400166658.03294832</v>
      </c>
      <c r="E44" s="44">
        <v>467658487.77999997</v>
      </c>
      <c r="F44" s="44">
        <v>484920459.89999998</v>
      </c>
      <c r="G44" s="44">
        <v>544210760.58389032</v>
      </c>
      <c r="H44" s="44">
        <v>578701989.61185551</v>
      </c>
      <c r="I44" s="44">
        <v>601959677.85269773</v>
      </c>
      <c r="J44" s="44">
        <v>626320231.77995193</v>
      </c>
      <c r="K44" s="44">
        <v>651985458.73981667</v>
      </c>
      <c r="L44" s="44">
        <v>678774350.25321639</v>
      </c>
      <c r="M44" s="44">
        <v>706843544.88948202</v>
      </c>
    </row>
    <row r="45" spans="2:13" x14ac:dyDescent="0.3">
      <c r="B45" s="43" t="s">
        <v>46</v>
      </c>
      <c r="C45" s="44"/>
      <c r="D45" s="45">
        <v>0</v>
      </c>
      <c r="E45" s="45">
        <v>100000000</v>
      </c>
      <c r="F45" s="45">
        <v>74749484.14000009</v>
      </c>
      <c r="G45" s="45">
        <v>36500000</v>
      </c>
      <c r="H45" s="45">
        <v>35000000</v>
      </c>
      <c r="I45" s="45">
        <v>35000000</v>
      </c>
      <c r="J45" s="51"/>
      <c r="K45" s="51"/>
      <c r="L45" s="51"/>
      <c r="M45" s="51"/>
    </row>
    <row r="46" spans="2:13" x14ac:dyDescent="0.3">
      <c r="B46" s="52" t="s">
        <v>47</v>
      </c>
      <c r="C46" s="44"/>
      <c r="D46" s="53"/>
      <c r="E46" s="53">
        <v>100000000</v>
      </c>
      <c r="F46" s="53">
        <v>50000000</v>
      </c>
      <c r="G46" s="53"/>
      <c r="H46" s="53"/>
      <c r="I46" s="53"/>
      <c r="J46" s="51"/>
      <c r="K46" s="51"/>
      <c r="L46" s="51"/>
      <c r="M46" s="51"/>
    </row>
    <row r="47" spans="2:13" x14ac:dyDescent="0.3">
      <c r="B47" s="52" t="s">
        <v>48</v>
      </c>
      <c r="C47" s="44"/>
      <c r="D47" s="53"/>
      <c r="E47" s="53"/>
      <c r="F47" s="53">
        <v>14849484.14000009</v>
      </c>
      <c r="G47" s="53">
        <v>13500000</v>
      </c>
      <c r="H47" s="53">
        <v>20000000</v>
      </c>
      <c r="I47" s="53">
        <v>20000000</v>
      </c>
      <c r="J47" s="51"/>
      <c r="K47" s="51"/>
      <c r="L47" s="51"/>
      <c r="M47" s="51"/>
    </row>
    <row r="48" spans="2:13" x14ac:dyDescent="0.3">
      <c r="B48" s="52" t="s">
        <v>49</v>
      </c>
      <c r="C48" s="44"/>
      <c r="D48" s="53"/>
      <c r="E48" s="53"/>
      <c r="F48" s="53"/>
      <c r="G48" s="53">
        <v>15000000</v>
      </c>
      <c r="H48" s="53">
        <v>15000000</v>
      </c>
      <c r="I48" s="53">
        <v>15000000</v>
      </c>
      <c r="J48" s="51"/>
      <c r="K48" s="51"/>
      <c r="L48" s="51"/>
      <c r="M48" s="51"/>
    </row>
    <row r="49" spans="2:13" x14ac:dyDescent="0.3">
      <c r="B49" s="52" t="s">
        <v>50</v>
      </c>
      <c r="C49" s="44"/>
      <c r="D49" s="53"/>
      <c r="E49" s="53"/>
      <c r="F49" s="53">
        <v>8000000</v>
      </c>
      <c r="G49" s="53">
        <v>8000000</v>
      </c>
      <c r="H49" s="53"/>
      <c r="I49" s="53"/>
      <c r="J49" s="51"/>
      <c r="K49" s="51"/>
      <c r="L49" s="51"/>
      <c r="M49" s="51"/>
    </row>
    <row r="50" spans="2:13" x14ac:dyDescent="0.3">
      <c r="B50" s="52" t="s">
        <v>51</v>
      </c>
      <c r="C50" s="44"/>
      <c r="D50" s="53"/>
      <c r="E50" s="53"/>
      <c r="F50" s="53">
        <v>1900000</v>
      </c>
      <c r="G50" s="53"/>
      <c r="H50" s="53"/>
      <c r="I50" s="53"/>
      <c r="J50" s="51"/>
      <c r="K50" s="51"/>
      <c r="L50" s="51"/>
      <c r="M50" s="51"/>
    </row>
    <row r="51" spans="2:13" x14ac:dyDescent="0.3">
      <c r="B51" s="52" t="s">
        <v>52</v>
      </c>
      <c r="C51" s="44">
        <v>347161609.24130386</v>
      </c>
      <c r="D51" s="44">
        <v>512789725.57380998</v>
      </c>
      <c r="E51" s="44">
        <v>543832195.10445476</v>
      </c>
      <c r="F51" s="44">
        <v>459209730.76445466</v>
      </c>
      <c r="G51" s="44">
        <v>487005767.3850643</v>
      </c>
      <c r="H51" s="44">
        <v>486732493.72186869</v>
      </c>
      <c r="I51" s="44">
        <v>493547476.5501321</v>
      </c>
      <c r="J51" s="44">
        <v>541872004.44134283</v>
      </c>
      <c r="K51" s="44">
        <v>602757800.57188392</v>
      </c>
      <c r="L51" s="44">
        <v>671712517.28125525</v>
      </c>
      <c r="M51" s="44">
        <v>749324028.6861434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85"/>
  <sheetViews>
    <sheetView showGridLines="0" workbookViewId="0">
      <selection activeCell="G9" sqref="G9"/>
    </sheetView>
  </sheetViews>
  <sheetFormatPr defaultRowHeight="14.4" x14ac:dyDescent="0.3"/>
  <cols>
    <col min="4" max="4" width="12.5546875" bestFit="1" customWidth="1"/>
    <col min="5" max="6" width="17.109375" bestFit="1" customWidth="1"/>
    <col min="7" max="7" width="22.109375" customWidth="1"/>
    <col min="8" max="8" width="19.44140625" customWidth="1"/>
    <col min="9" max="9" width="22.88671875" customWidth="1"/>
    <col min="10" max="10" width="22.44140625" customWidth="1"/>
    <col min="11" max="11" width="21.88671875" customWidth="1"/>
    <col min="12" max="12" width="16.5546875" customWidth="1"/>
    <col min="13" max="14" width="10.5546875" bestFit="1" customWidth="1"/>
    <col min="15" max="15" width="16.5546875" customWidth="1"/>
    <col min="16" max="16" width="4.109375" customWidth="1"/>
    <col min="17" max="17" width="11.109375" customWidth="1"/>
    <col min="18" max="18" width="9.33203125" customWidth="1"/>
    <col min="19" max="19" width="21.109375" customWidth="1"/>
    <col min="20" max="20" width="10.5546875" bestFit="1" customWidth="1"/>
    <col min="21" max="21" width="15.109375" customWidth="1"/>
    <col min="22" max="22" width="10.5546875" bestFit="1" customWidth="1"/>
    <col min="23" max="23" width="11.5546875" bestFit="1" customWidth="1"/>
    <col min="24" max="24" width="10.5546875" bestFit="1" customWidth="1"/>
    <col min="25" max="25" width="8" bestFit="1" customWidth="1"/>
    <col min="26" max="26" width="12.44140625" customWidth="1"/>
    <col min="27" max="27" width="12.33203125" customWidth="1"/>
    <col min="28" max="28" width="14.88671875" customWidth="1"/>
    <col min="29" max="29" width="10.5546875" bestFit="1" customWidth="1"/>
    <col min="30" max="30" width="11.5546875" bestFit="1" customWidth="1"/>
    <col min="31" max="31" width="13.33203125" customWidth="1"/>
    <col min="32" max="32" width="22.6640625" customWidth="1"/>
    <col min="33" max="33" width="10.5546875" bestFit="1" customWidth="1"/>
  </cols>
  <sheetData>
    <row r="1" spans="1:32" ht="25.8" x14ac:dyDescent="0.5">
      <c r="A1" s="4" t="s">
        <v>152</v>
      </c>
    </row>
    <row r="2" spans="1:32" x14ac:dyDescent="0.3">
      <c r="A2" s="170" t="s">
        <v>138</v>
      </c>
    </row>
    <row r="3" spans="1:32" x14ac:dyDescent="0.3">
      <c r="A3" s="170" t="s">
        <v>89</v>
      </c>
    </row>
    <row r="5" spans="1:32" x14ac:dyDescent="0.3">
      <c r="M5" s="17"/>
    </row>
    <row r="6" spans="1:32" x14ac:dyDescent="0.3">
      <c r="M6" s="17"/>
    </row>
    <row r="7" spans="1:32" x14ac:dyDescent="0.3">
      <c r="M7" s="17"/>
    </row>
    <row r="8" spans="1:32" ht="15" thickBot="1" x14ac:dyDescent="0.35">
      <c r="M8" s="17"/>
    </row>
    <row r="9" spans="1:32" ht="29.4" thickBot="1" x14ac:dyDescent="0.35">
      <c r="D9" s="214"/>
      <c r="E9" s="219"/>
      <c r="F9" s="219"/>
      <c r="G9" s="257" t="s">
        <v>127</v>
      </c>
      <c r="H9" s="219"/>
      <c r="I9" s="219"/>
      <c r="J9" s="215"/>
      <c r="M9" s="17"/>
    </row>
    <row r="10" spans="1:32" ht="26.4" thickBot="1" x14ac:dyDescent="0.55000000000000004">
      <c r="D10" s="216"/>
      <c r="F10" s="4"/>
      <c r="J10" s="217"/>
      <c r="M10" s="17"/>
    </row>
    <row r="11" spans="1:32" ht="26.4" thickBot="1" x14ac:dyDescent="0.55000000000000004">
      <c r="D11" s="261" t="s">
        <v>156</v>
      </c>
      <c r="E11" s="262"/>
      <c r="F11" s="263"/>
      <c r="G11" s="261" t="s">
        <v>157</v>
      </c>
      <c r="H11" s="263"/>
      <c r="I11" s="261" t="s">
        <v>179</v>
      </c>
      <c r="J11" s="263"/>
      <c r="L11" s="264" t="s">
        <v>87</v>
      </c>
      <c r="M11" s="264"/>
      <c r="N11" s="264"/>
      <c r="O11" s="264"/>
      <c r="P11" s="264"/>
      <c r="Q11" s="264"/>
      <c r="R11" s="264"/>
      <c r="S11" s="264"/>
      <c r="T11" s="264"/>
      <c r="U11" s="264"/>
      <c r="V11" s="264"/>
      <c r="W11" s="264"/>
      <c r="X11" s="264"/>
      <c r="Y11" s="264"/>
      <c r="Z11" s="264"/>
      <c r="AA11" s="264"/>
      <c r="AB11" s="264"/>
      <c r="AC11" s="264"/>
      <c r="AE11" s="213" t="s">
        <v>153</v>
      </c>
    </row>
    <row r="12" spans="1:32" ht="84.6" thickBot="1" x14ac:dyDescent="0.45">
      <c r="D12" s="220" t="s">
        <v>11</v>
      </c>
      <c r="E12" s="221" t="s">
        <v>73</v>
      </c>
      <c r="F12" s="221" t="s">
        <v>155</v>
      </c>
      <c r="G12" s="245" t="s">
        <v>174</v>
      </c>
      <c r="H12" s="222" t="s">
        <v>74</v>
      </c>
      <c r="I12" s="222" t="s">
        <v>175</v>
      </c>
      <c r="J12" s="222" t="s">
        <v>176</v>
      </c>
      <c r="M12" s="265" t="s">
        <v>68</v>
      </c>
      <c r="N12" s="266"/>
      <c r="O12" s="267"/>
      <c r="Q12" s="265" t="s">
        <v>69</v>
      </c>
      <c r="R12" s="266"/>
      <c r="S12" s="267"/>
      <c r="V12" s="265" t="s">
        <v>68</v>
      </c>
      <c r="W12" s="266"/>
      <c r="X12" s="266"/>
      <c r="Y12" s="267"/>
      <c r="Z12" s="265" t="s">
        <v>69</v>
      </c>
      <c r="AA12" s="266"/>
      <c r="AB12" s="266"/>
      <c r="AC12" s="267"/>
      <c r="AE12" s="54" t="s">
        <v>154</v>
      </c>
      <c r="AF12" s="54" t="s">
        <v>159</v>
      </c>
    </row>
    <row r="13" spans="1:32" ht="29.4" thickBot="1" x14ac:dyDescent="0.45">
      <c r="D13" s="223" t="s">
        <v>67</v>
      </c>
      <c r="E13" s="224">
        <f>(SUM(I28:O29)*$AF$13)+(SUM(I30:O30)*$AF$14)+(SUM(I31:O31)*$AF$15)</f>
        <v>6135284.6943664765</v>
      </c>
      <c r="F13" s="224">
        <f>(SUM(I61:O62)*$AF$13)+(SUM(I63:O63)*$AF$14)+(SUM(I64:O64)*$AF$15)</f>
        <v>4638116.8678004639</v>
      </c>
      <c r="G13" s="242">
        <f>SUM(I46:O52)</f>
        <v>25967333.839817569</v>
      </c>
      <c r="H13" s="225">
        <f>SUM(I79:O85)</f>
        <v>14857842.992430326</v>
      </c>
      <c r="I13" s="225">
        <f t="shared" ref="I13" si="0">K26*1768</f>
        <v>9701541.5805008132</v>
      </c>
      <c r="J13" s="225">
        <f t="shared" ref="J13" si="1">K59*1844</f>
        <v>7498934.646652841</v>
      </c>
      <c r="L13" s="161" t="s">
        <v>59</v>
      </c>
      <c r="M13" s="162" t="s">
        <v>55</v>
      </c>
      <c r="N13" s="68" t="s">
        <v>57</v>
      </c>
      <c r="O13" s="69" t="s">
        <v>58</v>
      </c>
      <c r="P13" s="167"/>
      <c r="Q13" s="162" t="s">
        <v>55</v>
      </c>
      <c r="R13" s="68" t="s">
        <v>57</v>
      </c>
      <c r="S13" s="69" t="s">
        <v>58</v>
      </c>
      <c r="U13" s="194" t="s">
        <v>59</v>
      </c>
      <c r="V13" s="171" t="s">
        <v>130</v>
      </c>
      <c r="W13" s="78" t="s">
        <v>55</v>
      </c>
      <c r="X13" s="68" t="s">
        <v>57</v>
      </c>
      <c r="Y13" s="69" t="s">
        <v>58</v>
      </c>
      <c r="Z13" s="171" t="s">
        <v>130</v>
      </c>
      <c r="AA13" s="78" t="s">
        <v>55</v>
      </c>
      <c r="AB13" s="68" t="s">
        <v>57</v>
      </c>
      <c r="AC13" s="69" t="s">
        <v>58</v>
      </c>
      <c r="AE13" s="218">
        <v>94</v>
      </c>
      <c r="AF13" s="77">
        <f>(AE13-70)*'Task 6'!$E$9*12</f>
        <v>2086.1724359720329</v>
      </c>
    </row>
    <row r="14" spans="1:32" ht="21" x14ac:dyDescent="0.4">
      <c r="D14" s="226" t="s">
        <v>57</v>
      </c>
      <c r="E14" s="227">
        <f>(SUM(R28:X29)*$AF$13)+(SUM(R30:X30)*$AF$14)+(SUM(R31:X31)*$AF$15)</f>
        <v>20162858.603425097</v>
      </c>
      <c r="F14" s="227">
        <f>(SUM(R61:X62)*$AF$13)+(SUM(R63:X63)*$AF$14)+(SUM(R64:X64)*$AF$15)</f>
        <v>17305017.224375527</v>
      </c>
      <c r="G14" s="243">
        <f>SUM(R46:X52)</f>
        <v>88207750.563084066</v>
      </c>
      <c r="H14" s="228">
        <f>SUM(R79:X85)</f>
        <v>54965050.180674136</v>
      </c>
      <c r="I14" s="228">
        <f>T26*1768</f>
        <v>34990677.040677831</v>
      </c>
      <c r="J14" s="228">
        <f>T59*1844</f>
        <v>28012401.416571077</v>
      </c>
      <c r="L14" s="175" t="s">
        <v>78</v>
      </c>
      <c r="M14" s="178">
        <v>0</v>
      </c>
      <c r="N14" s="179">
        <v>0</v>
      </c>
      <c r="O14" s="94">
        <v>0</v>
      </c>
      <c r="P14" s="83"/>
      <c r="Q14" s="182">
        <v>0</v>
      </c>
      <c r="R14" s="179">
        <v>0</v>
      </c>
      <c r="S14" s="94">
        <v>0</v>
      </c>
      <c r="U14" s="175" t="s">
        <v>78</v>
      </c>
      <c r="V14" s="185">
        <v>0</v>
      </c>
      <c r="W14" s="186">
        <f>M14*$V14</f>
        <v>0</v>
      </c>
      <c r="X14" s="187">
        <f t="shared" ref="X14:X20" si="2">N14*$V14</f>
        <v>0</v>
      </c>
      <c r="Y14" s="188">
        <f t="shared" ref="Y14:Y20" si="3">O14*$V14</f>
        <v>0</v>
      </c>
      <c r="Z14" s="148">
        <v>0</v>
      </c>
      <c r="AA14" s="152">
        <f>$Z14*Q14</f>
        <v>0</v>
      </c>
      <c r="AB14" s="155">
        <f t="shared" ref="AB14:AB20" si="4">$Z14*R14</f>
        <v>0</v>
      </c>
      <c r="AC14" s="158">
        <f t="shared" ref="AC14:AC20" si="5">$Z14*S14</f>
        <v>0</v>
      </c>
      <c r="AE14" s="218">
        <v>87</v>
      </c>
      <c r="AF14" s="77">
        <f>(AE14-70)*'Task 6'!$E$9*12</f>
        <v>1477.70547548019</v>
      </c>
    </row>
    <row r="15" spans="1:32" ht="21" x14ac:dyDescent="0.4">
      <c r="D15" s="229" t="s">
        <v>58</v>
      </c>
      <c r="E15" s="230">
        <f>(SUM(R29:X30)*$AF$13)+(SUM(R31:X31)*$AF$14)+(SUM(R32:X32)*$AF$15)</f>
        <v>30147325.536699198</v>
      </c>
      <c r="F15" s="230">
        <f>(SUM(AA61:AG62)*$AF$13)+(SUM(AA63:AG63)*$AF$14)+(SUM(AA64:AG64)*$AF$15)</f>
        <v>26572928.138386056</v>
      </c>
      <c r="G15" s="244">
        <f>SUM(AA46:AG52)</f>
        <v>142565191.46504277</v>
      </c>
      <c r="H15" s="231">
        <f>SUM(AA79:AG85)</f>
        <v>86949402.796342865</v>
      </c>
      <c r="I15" s="231">
        <f>AC26*1768</f>
        <v>56716837.34050405</v>
      </c>
      <c r="J15" s="231">
        <f>AC59*1844</f>
        <v>44715112.91837699</v>
      </c>
      <c r="L15" s="175" t="s">
        <v>79</v>
      </c>
      <c r="M15" s="178">
        <v>0.16</v>
      </c>
      <c r="N15" s="179">
        <v>0.55000000000000004</v>
      </c>
      <c r="O15" s="94">
        <v>0.8</v>
      </c>
      <c r="P15" s="83"/>
      <c r="Q15" s="178">
        <v>0.13</v>
      </c>
      <c r="R15" s="179">
        <v>0.45</v>
      </c>
      <c r="S15" s="94">
        <v>0.7</v>
      </c>
      <c r="U15" s="175" t="s">
        <v>79</v>
      </c>
      <c r="V15" s="149">
        <v>6913.6330403729953</v>
      </c>
      <c r="W15" s="152">
        <f t="shared" ref="W15:W20" si="6">M15*$V15</f>
        <v>1106.1812864596793</v>
      </c>
      <c r="X15" s="155">
        <f t="shared" si="2"/>
        <v>3802.4981722051475</v>
      </c>
      <c r="Y15" s="158">
        <f t="shared" si="3"/>
        <v>5530.9064322983968</v>
      </c>
      <c r="Z15" s="148">
        <v>6913.6330403729953</v>
      </c>
      <c r="AA15" s="152">
        <f t="shared" ref="AA15:AA20" si="7">$Z15*Q15</f>
        <v>898.7722952484894</v>
      </c>
      <c r="AB15" s="155">
        <f t="shared" si="4"/>
        <v>3111.1348681678478</v>
      </c>
      <c r="AC15" s="158">
        <f t="shared" si="5"/>
        <v>4839.5431282610962</v>
      </c>
      <c r="AE15" s="218">
        <v>73</v>
      </c>
      <c r="AF15" s="77">
        <f>(AE15-70)*'Task 6'!$E$9*12</f>
        <v>260.77155449650411</v>
      </c>
    </row>
    <row r="16" spans="1:32" ht="21" x14ac:dyDescent="0.4">
      <c r="D16" s="216" t="s">
        <v>136</v>
      </c>
      <c r="H16" s="2"/>
      <c r="I16" s="224"/>
      <c r="J16" s="225"/>
      <c r="L16" s="175" t="s">
        <v>80</v>
      </c>
      <c r="M16" s="178">
        <v>0.14000000000000001</v>
      </c>
      <c r="N16" s="179">
        <v>0.45</v>
      </c>
      <c r="O16" s="94">
        <v>0.7</v>
      </c>
      <c r="P16" s="83"/>
      <c r="Q16" s="178">
        <v>0.1</v>
      </c>
      <c r="R16" s="179">
        <v>0.4</v>
      </c>
      <c r="S16" s="94">
        <v>0.6</v>
      </c>
      <c r="U16" s="175" t="s">
        <v>80</v>
      </c>
      <c r="V16" s="149">
        <v>16859.299435051056</v>
      </c>
      <c r="W16" s="152">
        <f t="shared" si="6"/>
        <v>2360.3019209071481</v>
      </c>
      <c r="X16" s="155">
        <f t="shared" si="2"/>
        <v>7586.6847457729755</v>
      </c>
      <c r="Y16" s="158">
        <f t="shared" si="3"/>
        <v>11801.509604535739</v>
      </c>
      <c r="Z16" s="149">
        <v>16859.299435051056</v>
      </c>
      <c r="AA16" s="152">
        <f t="shared" si="7"/>
        <v>1685.9299435051057</v>
      </c>
      <c r="AB16" s="155">
        <f t="shared" si="4"/>
        <v>6743.7197740204228</v>
      </c>
      <c r="AC16" s="158">
        <f t="shared" si="5"/>
        <v>10115.579661030633</v>
      </c>
    </row>
    <row r="17" spans="4:33" ht="18" x14ac:dyDescent="0.35">
      <c r="D17" s="216"/>
      <c r="G17" s="234" t="s">
        <v>158</v>
      </c>
      <c r="J17" s="217"/>
      <c r="L17" s="175" t="s">
        <v>81</v>
      </c>
      <c r="M17" s="178">
        <v>0.1</v>
      </c>
      <c r="N17" s="179">
        <v>0.3</v>
      </c>
      <c r="O17" s="94">
        <v>0.55000000000000004</v>
      </c>
      <c r="P17" s="83"/>
      <c r="Q17" s="178">
        <v>0.08</v>
      </c>
      <c r="R17" s="179">
        <v>0.25</v>
      </c>
      <c r="S17" s="94">
        <v>0.45</v>
      </c>
      <c r="U17" s="175" t="s">
        <v>81</v>
      </c>
      <c r="V17" s="195">
        <v>13029.362566455186</v>
      </c>
      <c r="W17" s="196">
        <f t="shared" si="6"/>
        <v>1302.9362566455186</v>
      </c>
      <c r="X17" s="197">
        <f t="shared" si="2"/>
        <v>3908.8087699365556</v>
      </c>
      <c r="Y17" s="198">
        <f t="shared" si="3"/>
        <v>7166.1494115503529</v>
      </c>
      <c r="Z17" s="199">
        <v>13029.362566455186</v>
      </c>
      <c r="AA17" s="196">
        <f t="shared" si="7"/>
        <v>1042.3490053164148</v>
      </c>
      <c r="AB17" s="197">
        <f t="shared" si="4"/>
        <v>3257.3406416137964</v>
      </c>
      <c r="AC17" s="198">
        <f t="shared" si="5"/>
        <v>5863.2131549048336</v>
      </c>
    </row>
    <row r="18" spans="4:33" ht="84.6" thickBot="1" x14ac:dyDescent="0.45">
      <c r="D18" s="216"/>
      <c r="F18" s="202" t="s">
        <v>11</v>
      </c>
      <c r="G18" s="202" t="s">
        <v>177</v>
      </c>
      <c r="H18" s="203" t="s">
        <v>178</v>
      </c>
      <c r="J18" s="217"/>
      <c r="L18" s="175" t="s">
        <v>82</v>
      </c>
      <c r="M18" s="178">
        <v>0.05</v>
      </c>
      <c r="N18" s="179">
        <v>0.2</v>
      </c>
      <c r="O18" s="94">
        <v>0.37</v>
      </c>
      <c r="P18" s="83"/>
      <c r="Q18" s="178">
        <v>0.04</v>
      </c>
      <c r="R18" s="179">
        <v>0.16</v>
      </c>
      <c r="S18" s="94">
        <v>0.3</v>
      </c>
      <c r="U18" s="175" t="s">
        <v>82</v>
      </c>
      <c r="V18" s="149">
        <v>11724.015378327636</v>
      </c>
      <c r="W18" s="152">
        <f t="shared" si="6"/>
        <v>586.20076891638189</v>
      </c>
      <c r="X18" s="155">
        <f t="shared" si="2"/>
        <v>2344.8030756655276</v>
      </c>
      <c r="Y18" s="158">
        <f t="shared" si="3"/>
        <v>4337.8856899812254</v>
      </c>
      <c r="Z18" s="149">
        <v>9655.2065542239943</v>
      </c>
      <c r="AA18" s="152">
        <f t="shared" si="7"/>
        <v>386.20826216895978</v>
      </c>
      <c r="AB18" s="155">
        <f t="shared" si="4"/>
        <v>1544.8330486758391</v>
      </c>
      <c r="AC18" s="158">
        <f t="shared" si="5"/>
        <v>2896.5619662671984</v>
      </c>
    </row>
    <row r="19" spans="4:33" ht="21" x14ac:dyDescent="0.4">
      <c r="D19" s="216"/>
      <c r="F19" s="204" t="s">
        <v>67</v>
      </c>
      <c r="G19" s="205">
        <f>E13+G13+I13</f>
        <v>41804160.114684857</v>
      </c>
      <c r="H19" s="206">
        <f t="shared" ref="H19:H21" si="8">F13+H13+J13</f>
        <v>26994894.506883629</v>
      </c>
      <c r="I19" s="246"/>
      <c r="J19" s="247"/>
      <c r="L19" s="175" t="s">
        <v>83</v>
      </c>
      <c r="M19" s="178">
        <v>0.01</v>
      </c>
      <c r="N19" s="179">
        <v>0.15</v>
      </c>
      <c r="O19" s="94">
        <v>0.22</v>
      </c>
      <c r="P19" s="83"/>
      <c r="Q19" s="178">
        <v>0.01</v>
      </c>
      <c r="R19" s="179">
        <v>0.1</v>
      </c>
      <c r="S19" s="94">
        <v>0.1</v>
      </c>
      <c r="U19" s="175" t="s">
        <v>83</v>
      </c>
      <c r="V19" s="149">
        <v>13167.704111019273</v>
      </c>
      <c r="W19" s="152">
        <f t="shared" si="6"/>
        <v>131.67704111019273</v>
      </c>
      <c r="X19" s="155">
        <f t="shared" si="2"/>
        <v>1975.1556166528908</v>
      </c>
      <c r="Y19" s="158">
        <f t="shared" si="3"/>
        <v>2896.8949044242399</v>
      </c>
      <c r="Z19" s="149">
        <v>5340.7872640011919</v>
      </c>
      <c r="AA19" s="152">
        <f t="shared" si="7"/>
        <v>53.407872640011924</v>
      </c>
      <c r="AB19" s="155">
        <f t="shared" si="4"/>
        <v>534.07872640011919</v>
      </c>
      <c r="AC19" s="158">
        <f t="shared" si="5"/>
        <v>534.07872640011919</v>
      </c>
    </row>
    <row r="20" spans="4:33" ht="21.6" thickBot="1" x14ac:dyDescent="0.45">
      <c r="D20" s="216"/>
      <c r="F20" s="207" t="s">
        <v>57</v>
      </c>
      <c r="G20" s="208">
        <f t="shared" ref="G20:G21" si="9">E14+G14+I14</f>
        <v>143361286.207187</v>
      </c>
      <c r="H20" s="209">
        <f t="shared" si="8"/>
        <v>100282468.82162075</v>
      </c>
      <c r="I20" s="246"/>
      <c r="J20" s="247"/>
      <c r="L20" s="176" t="s">
        <v>84</v>
      </c>
      <c r="M20" s="178">
        <v>0</v>
      </c>
      <c r="N20" s="179">
        <v>0.05</v>
      </c>
      <c r="O20" s="94">
        <v>0.1</v>
      </c>
      <c r="P20" s="83"/>
      <c r="Q20" s="178">
        <v>0</v>
      </c>
      <c r="R20" s="179">
        <v>0</v>
      </c>
      <c r="S20" s="94">
        <v>0</v>
      </c>
      <c r="U20" s="183" t="s">
        <v>84</v>
      </c>
      <c r="V20" s="150">
        <v>3463.130864544195</v>
      </c>
      <c r="W20" s="153">
        <f t="shared" si="6"/>
        <v>0</v>
      </c>
      <c r="X20" s="156">
        <f t="shared" si="2"/>
        <v>173.15654322720977</v>
      </c>
      <c r="Y20" s="159">
        <f t="shared" si="3"/>
        <v>346.31308645441953</v>
      </c>
      <c r="Z20" s="150">
        <v>0</v>
      </c>
      <c r="AA20" s="153">
        <f t="shared" si="7"/>
        <v>0</v>
      </c>
      <c r="AB20" s="156">
        <f t="shared" si="4"/>
        <v>0</v>
      </c>
      <c r="AC20" s="159">
        <f t="shared" si="5"/>
        <v>0</v>
      </c>
    </row>
    <row r="21" spans="4:33" ht="21.6" thickBot="1" x14ac:dyDescent="0.45">
      <c r="D21" s="216"/>
      <c r="F21" s="210" t="s">
        <v>58</v>
      </c>
      <c r="G21" s="211">
        <f t="shared" si="9"/>
        <v>229429354.34224603</v>
      </c>
      <c r="H21" s="212">
        <f t="shared" si="8"/>
        <v>158237443.8531059</v>
      </c>
      <c r="I21" s="246"/>
      <c r="J21" s="247"/>
      <c r="L21" s="177" t="s">
        <v>75</v>
      </c>
      <c r="M21" s="180">
        <f>W21/$V21</f>
        <v>8.4216354794375725E-2</v>
      </c>
      <c r="N21" s="93">
        <f t="shared" ref="N21:O21" si="10">X21/$V21</f>
        <v>0.30374422948162239</v>
      </c>
      <c r="O21" s="181">
        <f t="shared" si="10"/>
        <v>0.49234291856080625</v>
      </c>
      <c r="P21" s="84"/>
      <c r="Q21" s="180">
        <f>AA21/$Z21</f>
        <v>7.8509685713019209E-2</v>
      </c>
      <c r="R21" s="93">
        <f t="shared" ref="R21:S21" si="11">AB21/$Z21</f>
        <v>0.29327430293896006</v>
      </c>
      <c r="S21" s="181">
        <f t="shared" si="11"/>
        <v>0.46814242652599852</v>
      </c>
      <c r="U21" s="184" t="s">
        <v>108</v>
      </c>
      <c r="V21" s="151">
        <f>SUM(V14:V20)</f>
        <v>65157.145395770349</v>
      </c>
      <c r="W21" s="154">
        <f t="shared" ref="W21:Y21" si="12">SUM(W14:W20)</f>
        <v>5487.2972740389205</v>
      </c>
      <c r="X21" s="157">
        <f t="shared" si="12"/>
        <v>19791.106923460306</v>
      </c>
      <c r="Y21" s="160">
        <f t="shared" si="12"/>
        <v>32079.659129244374</v>
      </c>
      <c r="Z21" s="151">
        <f>SUM(Z14:Z20)</f>
        <v>51798.288860104425</v>
      </c>
      <c r="AA21" s="154">
        <f t="shared" ref="AA21:AC21" si="13">SUM(AA14:AA20)</f>
        <v>4066.6673788789822</v>
      </c>
      <c r="AB21" s="157">
        <f t="shared" si="13"/>
        <v>15191.107058878026</v>
      </c>
      <c r="AC21" s="160">
        <f t="shared" si="13"/>
        <v>24248.976636863885</v>
      </c>
    </row>
    <row r="22" spans="4:33" ht="21.6" thickBot="1" x14ac:dyDescent="0.45">
      <c r="D22" s="55"/>
      <c r="E22" s="54"/>
      <c r="F22" s="232"/>
      <c r="G22" s="233"/>
      <c r="H22" s="233"/>
      <c r="I22" s="54"/>
      <c r="J22" s="57"/>
    </row>
    <row r="23" spans="4:33" s="54" customFormat="1" ht="15" thickBot="1" x14ac:dyDescent="0.35"/>
    <row r="24" spans="4:33" ht="24" thickBot="1" x14ac:dyDescent="0.5">
      <c r="F24" s="3" t="s">
        <v>68</v>
      </c>
    </row>
    <row r="25" spans="4:33" ht="18" x14ac:dyDescent="0.35">
      <c r="G25" s="258" t="s">
        <v>72</v>
      </c>
      <c r="H25" s="277" t="s">
        <v>55</v>
      </c>
      <c r="I25" s="278"/>
      <c r="J25" s="278"/>
      <c r="K25" s="278"/>
      <c r="L25" s="278"/>
      <c r="M25" s="278"/>
      <c r="N25" s="278"/>
      <c r="O25" s="279"/>
      <c r="Q25" s="271" t="s">
        <v>57</v>
      </c>
      <c r="R25" s="272"/>
      <c r="S25" s="272"/>
      <c r="T25" s="272"/>
      <c r="U25" s="272"/>
      <c r="V25" s="272"/>
      <c r="W25" s="272"/>
      <c r="X25" s="273"/>
      <c r="Z25" s="274" t="s">
        <v>58</v>
      </c>
      <c r="AA25" s="275"/>
      <c r="AB25" s="275"/>
      <c r="AC25" s="275"/>
      <c r="AD25" s="275"/>
      <c r="AE25" s="275"/>
      <c r="AF25" s="275"/>
      <c r="AG25" s="276"/>
    </row>
    <row r="26" spans="4:33" ht="15" thickBot="1" x14ac:dyDescent="0.35">
      <c r="G26" s="259"/>
      <c r="H26" s="55"/>
      <c r="I26" s="54"/>
      <c r="J26" s="56" t="s">
        <v>56</v>
      </c>
      <c r="K26" s="72">
        <f>SUM(I28:O34)</f>
        <v>5487.2972740389214</v>
      </c>
      <c r="L26" s="54"/>
      <c r="M26" s="54"/>
      <c r="N26" s="54"/>
      <c r="O26" s="57"/>
      <c r="Q26" s="58"/>
      <c r="R26" s="59"/>
      <c r="S26" s="56" t="s">
        <v>56</v>
      </c>
      <c r="T26" s="72">
        <f>SUM(R28:X34)</f>
        <v>19791.106923460313</v>
      </c>
      <c r="U26" s="59"/>
      <c r="V26" s="59"/>
      <c r="W26" s="59"/>
      <c r="X26" s="60"/>
      <c r="Z26" s="58"/>
      <c r="AA26" s="59"/>
      <c r="AB26" s="56" t="s">
        <v>56</v>
      </c>
      <c r="AC26" s="72">
        <f>SUM(AA28:AG34)</f>
        <v>32079.659129244374</v>
      </c>
      <c r="AD26" s="59"/>
      <c r="AE26" s="59"/>
      <c r="AF26" s="59"/>
      <c r="AG26" s="60"/>
    </row>
    <row r="27" spans="4:33" x14ac:dyDescent="0.3">
      <c r="G27" s="259"/>
      <c r="H27" s="79" t="s">
        <v>85</v>
      </c>
      <c r="I27" s="62" t="s">
        <v>60</v>
      </c>
      <c r="J27" s="62" t="s">
        <v>61</v>
      </c>
      <c r="K27" s="62" t="s">
        <v>62</v>
      </c>
      <c r="L27" s="62" t="s">
        <v>63</v>
      </c>
      <c r="M27" s="62" t="s">
        <v>64</v>
      </c>
      <c r="N27" s="62" t="s">
        <v>65</v>
      </c>
      <c r="O27" s="63" t="s">
        <v>66</v>
      </c>
      <c r="P27" s="6"/>
      <c r="Q27" s="79" t="s">
        <v>85</v>
      </c>
      <c r="R27" s="62" t="s">
        <v>60</v>
      </c>
      <c r="S27" s="62" t="s">
        <v>61</v>
      </c>
      <c r="T27" s="62" t="s">
        <v>62</v>
      </c>
      <c r="U27" s="62" t="s">
        <v>63</v>
      </c>
      <c r="V27" s="62" t="s">
        <v>64</v>
      </c>
      <c r="W27" s="62" t="s">
        <v>65</v>
      </c>
      <c r="X27" s="63" t="s">
        <v>66</v>
      </c>
      <c r="Y27" s="6"/>
      <c r="Z27" s="82" t="s">
        <v>59</v>
      </c>
      <c r="AA27" s="62" t="s">
        <v>60</v>
      </c>
      <c r="AB27" s="62" t="s">
        <v>61</v>
      </c>
      <c r="AC27" s="62" t="s">
        <v>62</v>
      </c>
      <c r="AD27" s="62" t="s">
        <v>63</v>
      </c>
      <c r="AE27" s="62" t="s">
        <v>64</v>
      </c>
      <c r="AF27" s="62" t="s">
        <v>65</v>
      </c>
      <c r="AG27" s="63" t="s">
        <v>66</v>
      </c>
    </row>
    <row r="28" spans="4:33" x14ac:dyDescent="0.3">
      <c r="G28" s="259"/>
      <c r="H28" s="80" t="s">
        <v>78</v>
      </c>
      <c r="I28" s="85">
        <v>0</v>
      </c>
      <c r="J28" s="85">
        <v>0</v>
      </c>
      <c r="K28" s="85">
        <v>0</v>
      </c>
      <c r="L28" s="85">
        <v>0</v>
      </c>
      <c r="M28" s="85">
        <v>0</v>
      </c>
      <c r="N28" s="85">
        <v>0</v>
      </c>
      <c r="O28" s="86">
        <v>0</v>
      </c>
      <c r="P28" s="6"/>
      <c r="Q28" s="80" t="s">
        <v>78</v>
      </c>
      <c r="R28" s="89">
        <v>0</v>
      </c>
      <c r="S28" s="89">
        <v>0</v>
      </c>
      <c r="T28" s="89">
        <v>0</v>
      </c>
      <c r="U28" s="89">
        <v>0</v>
      </c>
      <c r="V28" s="89">
        <v>0</v>
      </c>
      <c r="W28" s="89">
        <v>0</v>
      </c>
      <c r="X28" s="90">
        <v>0</v>
      </c>
      <c r="Y28" s="6"/>
      <c r="Z28" s="80" t="s">
        <v>78</v>
      </c>
      <c r="AA28" s="95">
        <v>0</v>
      </c>
      <c r="AB28" s="95">
        <v>0</v>
      </c>
      <c r="AC28" s="95">
        <v>0</v>
      </c>
      <c r="AD28" s="95">
        <v>0</v>
      </c>
      <c r="AE28" s="95">
        <v>0</v>
      </c>
      <c r="AF28" s="95">
        <v>0</v>
      </c>
      <c r="AG28" s="96">
        <v>0</v>
      </c>
    </row>
    <row r="29" spans="4:33" x14ac:dyDescent="0.3">
      <c r="G29" s="259"/>
      <c r="H29" s="80" t="s">
        <v>79</v>
      </c>
      <c r="I29" s="85">
        <v>0</v>
      </c>
      <c r="J29" s="85">
        <v>106.35652023582769</v>
      </c>
      <c r="K29" s="85">
        <v>106.35652023582769</v>
      </c>
      <c r="L29" s="85">
        <v>518.00584985325406</v>
      </c>
      <c r="M29" s="85">
        <v>179.74068229837201</v>
      </c>
      <c r="N29" s="85">
        <v>179.74068229837201</v>
      </c>
      <c r="O29" s="86">
        <v>15.981031538025922</v>
      </c>
      <c r="P29" s="6"/>
      <c r="Q29" s="80" t="s">
        <v>79</v>
      </c>
      <c r="R29" s="89">
        <v>0</v>
      </c>
      <c r="S29" s="89">
        <v>365.60053831065767</v>
      </c>
      <c r="T29" s="89">
        <v>365.60053831065767</v>
      </c>
      <c r="U29" s="89">
        <v>1780.6451088705608</v>
      </c>
      <c r="V29" s="89">
        <v>617.85859540065383</v>
      </c>
      <c r="W29" s="89">
        <v>617.85859540065383</v>
      </c>
      <c r="X29" s="90">
        <v>54.934795911964109</v>
      </c>
      <c r="Y29" s="6"/>
      <c r="Z29" s="80" t="s">
        <v>79</v>
      </c>
      <c r="AA29" s="95">
        <v>0</v>
      </c>
      <c r="AB29" s="95">
        <v>531.7826011791384</v>
      </c>
      <c r="AC29" s="95">
        <v>531.7826011791384</v>
      </c>
      <c r="AD29" s="95">
        <v>2590.0292492662702</v>
      </c>
      <c r="AE29" s="95">
        <v>898.70341149186015</v>
      </c>
      <c r="AF29" s="95">
        <v>898.70341149186015</v>
      </c>
      <c r="AG29" s="96">
        <v>79.905157690129613</v>
      </c>
    </row>
    <row r="30" spans="4:33" x14ac:dyDescent="0.3">
      <c r="G30" s="259"/>
      <c r="H30" s="80" t="s">
        <v>80</v>
      </c>
      <c r="I30" s="85">
        <v>0</v>
      </c>
      <c r="J30" s="85">
        <v>400.61644793061396</v>
      </c>
      <c r="K30" s="85">
        <v>400.61644793061396</v>
      </c>
      <c r="L30" s="85">
        <v>757.35394288828604</v>
      </c>
      <c r="M30" s="85">
        <v>376.82859064125347</v>
      </c>
      <c r="N30" s="85">
        <v>376.82859064125347</v>
      </c>
      <c r="O30" s="86">
        <v>48.057900875126805</v>
      </c>
      <c r="P30" s="6"/>
      <c r="Q30" s="80" t="s">
        <v>80</v>
      </c>
      <c r="R30" s="89">
        <v>0</v>
      </c>
      <c r="S30" s="89">
        <v>1287.6957254912591</v>
      </c>
      <c r="T30" s="89">
        <v>1287.6957254912591</v>
      </c>
      <c r="U30" s="89">
        <v>2434.3519592837761</v>
      </c>
      <c r="V30" s="89">
        <v>1211.2347556326004</v>
      </c>
      <c r="W30" s="89">
        <v>1211.2347556326004</v>
      </c>
      <c r="X30" s="90">
        <v>154.471824241479</v>
      </c>
      <c r="Y30" s="6"/>
      <c r="Z30" s="80" t="s">
        <v>80</v>
      </c>
      <c r="AA30" s="95">
        <v>0</v>
      </c>
      <c r="AB30" s="95">
        <v>2003.0822396530693</v>
      </c>
      <c r="AC30" s="95">
        <v>2003.0822396530693</v>
      </c>
      <c r="AD30" s="95">
        <v>3786.7697144414296</v>
      </c>
      <c r="AE30" s="95">
        <v>1884.1429532062671</v>
      </c>
      <c r="AF30" s="95">
        <v>1884.1429532062671</v>
      </c>
      <c r="AG30" s="96">
        <v>240.28950437563398</v>
      </c>
    </row>
    <row r="31" spans="4:33" x14ac:dyDescent="0.3">
      <c r="G31" s="259"/>
      <c r="H31" s="80" t="s">
        <v>81</v>
      </c>
      <c r="I31" s="85">
        <v>0</v>
      </c>
      <c r="J31" s="85">
        <v>154.01259919728287</v>
      </c>
      <c r="K31" s="85">
        <v>154.01259919728287</v>
      </c>
      <c r="L31" s="85">
        <v>346.25568332389497</v>
      </c>
      <c r="M31" s="85">
        <v>286.4416213173468</v>
      </c>
      <c r="N31" s="85">
        <v>286.4416213173468</v>
      </c>
      <c r="O31" s="86">
        <v>75.77213229236429</v>
      </c>
      <c r="P31" s="6"/>
      <c r="Q31" s="80" t="s">
        <v>81</v>
      </c>
      <c r="R31" s="89">
        <v>0</v>
      </c>
      <c r="S31" s="89">
        <v>462.03779759184857</v>
      </c>
      <c r="T31" s="89">
        <v>462.03779759184857</v>
      </c>
      <c r="U31" s="89">
        <v>1038.7670499716849</v>
      </c>
      <c r="V31" s="89">
        <v>859.32486395204035</v>
      </c>
      <c r="W31" s="89">
        <v>859.32486395204035</v>
      </c>
      <c r="X31" s="90">
        <v>227.31639687709287</v>
      </c>
      <c r="Y31" s="6"/>
      <c r="Z31" s="80" t="s">
        <v>81</v>
      </c>
      <c r="AA31" s="95">
        <v>0</v>
      </c>
      <c r="AB31" s="95">
        <v>847.0692955850559</v>
      </c>
      <c r="AC31" s="95">
        <v>847.0692955850559</v>
      </c>
      <c r="AD31" s="95">
        <v>1904.4062582814224</v>
      </c>
      <c r="AE31" s="95">
        <v>1575.4289172454075</v>
      </c>
      <c r="AF31" s="95">
        <v>1575.4289172454075</v>
      </c>
      <c r="AG31" s="96">
        <v>416.74672760800365</v>
      </c>
    </row>
    <row r="32" spans="4:33" x14ac:dyDescent="0.3">
      <c r="G32" s="259"/>
      <c r="H32" s="80" t="s">
        <v>82</v>
      </c>
      <c r="I32" s="85">
        <v>0</v>
      </c>
      <c r="J32" s="85">
        <v>103.44044120518217</v>
      </c>
      <c r="K32" s="85">
        <v>103.44044120518217</v>
      </c>
      <c r="L32" s="85">
        <v>178.7533484533503</v>
      </c>
      <c r="M32" s="85">
        <v>90.897857185574892</v>
      </c>
      <c r="N32" s="85">
        <v>90.897857185574892</v>
      </c>
      <c r="O32" s="86">
        <v>18.770823681517516</v>
      </c>
      <c r="P32" s="6"/>
      <c r="Q32" s="80" t="s">
        <v>82</v>
      </c>
      <c r="R32" s="89">
        <v>0</v>
      </c>
      <c r="S32" s="89">
        <v>413.76176482072867</v>
      </c>
      <c r="T32" s="89">
        <v>413.76176482072867</v>
      </c>
      <c r="U32" s="89">
        <v>715.01339381340119</v>
      </c>
      <c r="V32" s="89">
        <v>363.59142874229957</v>
      </c>
      <c r="W32" s="89">
        <v>363.59142874229957</v>
      </c>
      <c r="X32" s="90">
        <v>75.083294726070065</v>
      </c>
      <c r="Y32" s="6"/>
      <c r="Z32" s="80" t="s">
        <v>82</v>
      </c>
      <c r="AA32" s="95">
        <v>0</v>
      </c>
      <c r="AB32" s="95">
        <v>765.45926491834791</v>
      </c>
      <c r="AC32" s="95">
        <v>765.45926491834791</v>
      </c>
      <c r="AD32" s="95">
        <v>1322.774778554792</v>
      </c>
      <c r="AE32" s="95">
        <v>672.64414317325407</v>
      </c>
      <c r="AF32" s="95">
        <v>672.64414317325407</v>
      </c>
      <c r="AG32" s="96">
        <v>138.90409524322962</v>
      </c>
    </row>
    <row r="33" spans="7:33" x14ac:dyDescent="0.3">
      <c r="G33" s="259"/>
      <c r="H33" s="80" t="s">
        <v>83</v>
      </c>
      <c r="I33" s="85">
        <v>0</v>
      </c>
      <c r="J33" s="85">
        <v>0</v>
      </c>
      <c r="K33" s="85">
        <v>20.292006640417252</v>
      </c>
      <c r="L33" s="85">
        <v>57.977161829763588</v>
      </c>
      <c r="M33" s="85">
        <v>24.769450821329688</v>
      </c>
      <c r="N33" s="85">
        <v>24.769450821329688</v>
      </c>
      <c r="O33" s="86">
        <v>3.8689709973525401</v>
      </c>
      <c r="P33" s="6"/>
      <c r="Q33" s="80" t="s">
        <v>83</v>
      </c>
      <c r="R33" s="89">
        <v>0</v>
      </c>
      <c r="S33" s="89">
        <v>0</v>
      </c>
      <c r="T33" s="89">
        <v>304.38009960625874</v>
      </c>
      <c r="U33" s="89">
        <v>869.65742744645365</v>
      </c>
      <c r="V33" s="89">
        <v>371.54176231994529</v>
      </c>
      <c r="W33" s="89">
        <v>371.54176231994529</v>
      </c>
      <c r="X33" s="90">
        <v>58.034564960288094</v>
      </c>
      <c r="Y33" s="6"/>
      <c r="Z33" s="80" t="s">
        <v>83</v>
      </c>
      <c r="AA33" s="95">
        <v>0</v>
      </c>
      <c r="AB33" s="95">
        <v>0</v>
      </c>
      <c r="AC33" s="95">
        <v>446.42414608917954</v>
      </c>
      <c r="AD33" s="95">
        <v>1275.4975602547988</v>
      </c>
      <c r="AE33" s="95">
        <v>544.92791806925311</v>
      </c>
      <c r="AF33" s="95">
        <v>544.92791806925311</v>
      </c>
      <c r="AG33" s="96">
        <v>85.117361941755874</v>
      </c>
    </row>
    <row r="34" spans="7:33" ht="15" thickBot="1" x14ac:dyDescent="0.35">
      <c r="G34" s="260"/>
      <c r="H34" s="81" t="s">
        <v>84</v>
      </c>
      <c r="I34" s="87">
        <v>0</v>
      </c>
      <c r="J34" s="87">
        <v>0</v>
      </c>
      <c r="K34" s="87">
        <v>0</v>
      </c>
      <c r="L34" s="87">
        <v>0</v>
      </c>
      <c r="M34" s="87">
        <v>0</v>
      </c>
      <c r="N34" s="87">
        <v>0</v>
      </c>
      <c r="O34" s="88">
        <v>0</v>
      </c>
      <c r="P34" s="6"/>
      <c r="Q34" s="81" t="s">
        <v>84</v>
      </c>
      <c r="R34" s="91">
        <v>0</v>
      </c>
      <c r="S34" s="91">
        <v>0</v>
      </c>
      <c r="T34" s="91">
        <v>0</v>
      </c>
      <c r="U34" s="91">
        <v>0</v>
      </c>
      <c r="V34" s="91">
        <v>0</v>
      </c>
      <c r="W34" s="91">
        <v>98.934295459007458</v>
      </c>
      <c r="X34" s="92">
        <v>74.222247768202294</v>
      </c>
      <c r="Y34" s="6"/>
      <c r="Z34" s="81" t="s">
        <v>84</v>
      </c>
      <c r="AA34" s="97">
        <v>0</v>
      </c>
      <c r="AB34" s="97">
        <v>0</v>
      </c>
      <c r="AC34" s="97">
        <v>0</v>
      </c>
      <c r="AD34" s="97">
        <v>0</v>
      </c>
      <c r="AE34" s="97">
        <v>0</v>
      </c>
      <c r="AF34" s="97">
        <v>197.86859091801492</v>
      </c>
      <c r="AG34" s="98">
        <v>148.44449553640459</v>
      </c>
    </row>
    <row r="35" spans="7:33" ht="15" thickBot="1" x14ac:dyDescent="0.35">
      <c r="H35" s="73"/>
      <c r="I35" s="6"/>
      <c r="J35" s="6"/>
      <c r="K35" s="6"/>
      <c r="L35" s="6"/>
      <c r="M35" s="6"/>
      <c r="N35" s="6"/>
      <c r="O35" s="6"/>
      <c r="P35" s="6"/>
      <c r="Q35" s="73"/>
      <c r="R35" s="6"/>
      <c r="S35" s="6"/>
      <c r="T35" s="6"/>
      <c r="U35" s="6"/>
      <c r="V35" s="6"/>
      <c r="W35" s="6"/>
      <c r="X35" s="6"/>
      <c r="Y35" s="6"/>
      <c r="Z35" s="73"/>
      <c r="AA35" s="6"/>
      <c r="AB35" s="6"/>
      <c r="AC35" s="6"/>
      <c r="AD35" s="6"/>
      <c r="AE35" s="6"/>
      <c r="AF35" s="6"/>
      <c r="AG35" s="6"/>
    </row>
    <row r="36" spans="7:33" x14ac:dyDescent="0.3">
      <c r="G36" s="268" t="s">
        <v>70</v>
      </c>
      <c r="H36" s="79" t="s">
        <v>85</v>
      </c>
      <c r="I36" s="65" t="s">
        <v>60</v>
      </c>
      <c r="J36" s="65" t="s">
        <v>61</v>
      </c>
      <c r="K36" s="65" t="s">
        <v>62</v>
      </c>
      <c r="L36" s="65" t="s">
        <v>63</v>
      </c>
      <c r="M36" s="65" t="s">
        <v>64</v>
      </c>
      <c r="N36" s="65" t="s">
        <v>65</v>
      </c>
      <c r="O36" s="66" t="s">
        <v>66</v>
      </c>
      <c r="P36" s="6"/>
      <c r="Q36" s="79" t="s">
        <v>85</v>
      </c>
      <c r="R36" s="65" t="s">
        <v>60</v>
      </c>
      <c r="S36" s="65" t="s">
        <v>61</v>
      </c>
      <c r="T36" s="65" t="s">
        <v>62</v>
      </c>
      <c r="U36" s="65" t="s">
        <v>63</v>
      </c>
      <c r="V36" s="65" t="s">
        <v>64</v>
      </c>
      <c r="W36" s="65" t="s">
        <v>65</v>
      </c>
      <c r="X36" s="66" t="s">
        <v>66</v>
      </c>
      <c r="Y36" s="6"/>
      <c r="Z36" s="79" t="s">
        <v>85</v>
      </c>
      <c r="AA36" s="65" t="s">
        <v>60</v>
      </c>
      <c r="AB36" s="65" t="s">
        <v>61</v>
      </c>
      <c r="AC36" s="65" t="s">
        <v>62</v>
      </c>
      <c r="AD36" s="65" t="s">
        <v>63</v>
      </c>
      <c r="AE36" s="65" t="s">
        <v>64</v>
      </c>
      <c r="AF36" s="65" t="s">
        <v>65</v>
      </c>
      <c r="AG36" s="66" t="s">
        <v>66</v>
      </c>
    </row>
    <row r="37" spans="7:33" x14ac:dyDescent="0.3">
      <c r="G37" s="269"/>
      <c r="H37" s="80" t="s">
        <v>78</v>
      </c>
      <c r="I37" s="85">
        <v>0</v>
      </c>
      <c r="J37" s="85">
        <v>0</v>
      </c>
      <c r="K37" s="85">
        <v>0</v>
      </c>
      <c r="L37" s="85">
        <v>0</v>
      </c>
      <c r="M37" s="85">
        <v>0</v>
      </c>
      <c r="N37" s="85">
        <v>0</v>
      </c>
      <c r="O37" s="86">
        <v>0</v>
      </c>
      <c r="P37" s="6"/>
      <c r="Q37" s="80" t="s">
        <v>78</v>
      </c>
      <c r="R37" s="89">
        <v>0</v>
      </c>
      <c r="S37" s="89">
        <v>0</v>
      </c>
      <c r="T37" s="89">
        <v>0</v>
      </c>
      <c r="U37" s="89">
        <v>0</v>
      </c>
      <c r="V37" s="89">
        <v>0</v>
      </c>
      <c r="W37" s="89">
        <v>0</v>
      </c>
      <c r="X37" s="90">
        <v>0</v>
      </c>
      <c r="Y37" s="6"/>
      <c r="Z37" s="80" t="s">
        <v>78</v>
      </c>
      <c r="AA37" s="95">
        <v>0</v>
      </c>
      <c r="AB37" s="95">
        <v>0</v>
      </c>
      <c r="AC37" s="95">
        <v>0</v>
      </c>
      <c r="AD37" s="95">
        <v>0</v>
      </c>
      <c r="AE37" s="95">
        <v>0</v>
      </c>
      <c r="AF37" s="95">
        <v>0</v>
      </c>
      <c r="AG37" s="96">
        <v>0</v>
      </c>
    </row>
    <row r="38" spans="7:33" x14ac:dyDescent="0.3">
      <c r="G38" s="269"/>
      <c r="H38" s="80" t="s">
        <v>79</v>
      </c>
      <c r="I38" s="85">
        <v>0</v>
      </c>
      <c r="J38" s="85">
        <v>3316.6025342230591</v>
      </c>
      <c r="K38" s="85">
        <v>3828.9783643270139</v>
      </c>
      <c r="L38" s="85">
        <v>4357.849645631668</v>
      </c>
      <c r="M38" s="85">
        <v>5974.2908807578578</v>
      </c>
      <c r="N38" s="85">
        <v>8982.1121264088997</v>
      </c>
      <c r="O38" s="86">
        <v>10168.428822349699</v>
      </c>
      <c r="P38" s="6"/>
      <c r="Q38" s="80" t="s">
        <v>79</v>
      </c>
      <c r="R38" s="89">
        <v>0</v>
      </c>
      <c r="S38" s="89">
        <v>3316.6025342230591</v>
      </c>
      <c r="T38" s="89">
        <v>3828.9783643270139</v>
      </c>
      <c r="U38" s="89">
        <v>4357.849645631668</v>
      </c>
      <c r="V38" s="89">
        <v>5974.2908807578578</v>
      </c>
      <c r="W38" s="89">
        <v>8982.1121264088997</v>
      </c>
      <c r="X38" s="90">
        <v>10168.428822349699</v>
      </c>
      <c r="Y38" s="6"/>
      <c r="Z38" s="80" t="s">
        <v>79</v>
      </c>
      <c r="AA38" s="95">
        <v>0</v>
      </c>
      <c r="AB38" s="95">
        <v>3316.6025342230591</v>
      </c>
      <c r="AC38" s="95">
        <v>3828.9783643270139</v>
      </c>
      <c r="AD38" s="95">
        <v>4357.849645631668</v>
      </c>
      <c r="AE38" s="95">
        <v>5974.2908807578578</v>
      </c>
      <c r="AF38" s="95">
        <v>8982.1121264088997</v>
      </c>
      <c r="AG38" s="96">
        <v>10168.428822349699</v>
      </c>
    </row>
    <row r="39" spans="7:33" x14ac:dyDescent="0.3">
      <c r="G39" s="269"/>
      <c r="H39" s="80" t="s">
        <v>80</v>
      </c>
      <c r="I39" s="85">
        <v>0</v>
      </c>
      <c r="J39" s="85">
        <v>3053.2224158230592</v>
      </c>
      <c r="K39" s="85">
        <v>3565.598245927014</v>
      </c>
      <c r="L39" s="85">
        <v>4094.4695272316681</v>
      </c>
      <c r="M39" s="85">
        <v>5710.9107623578575</v>
      </c>
      <c r="N39" s="85">
        <v>8718.7320080088994</v>
      </c>
      <c r="O39" s="86">
        <v>9905.0487039496984</v>
      </c>
      <c r="P39" s="6"/>
      <c r="Q39" s="80" t="s">
        <v>80</v>
      </c>
      <c r="R39" s="89">
        <v>0</v>
      </c>
      <c r="S39" s="89">
        <v>3053.2224158230592</v>
      </c>
      <c r="T39" s="89">
        <v>3565.598245927014</v>
      </c>
      <c r="U39" s="89">
        <v>4094.4695272316681</v>
      </c>
      <c r="V39" s="89">
        <v>5710.9107623578575</v>
      </c>
      <c r="W39" s="89">
        <v>8718.7320080088994</v>
      </c>
      <c r="X39" s="90">
        <v>9905.0487039496984</v>
      </c>
      <c r="Y39" s="6"/>
      <c r="Z39" s="80" t="s">
        <v>80</v>
      </c>
      <c r="AA39" s="95">
        <v>0</v>
      </c>
      <c r="AB39" s="95">
        <v>3053.2224158230592</v>
      </c>
      <c r="AC39" s="95">
        <v>3565.598245927014</v>
      </c>
      <c r="AD39" s="95">
        <v>4094.4695272316681</v>
      </c>
      <c r="AE39" s="95">
        <v>5710.9107623578575</v>
      </c>
      <c r="AF39" s="95">
        <v>8718.7320080088994</v>
      </c>
      <c r="AG39" s="96">
        <v>9905.0487039496984</v>
      </c>
    </row>
    <row r="40" spans="7:33" x14ac:dyDescent="0.3">
      <c r="G40" s="269"/>
      <c r="H40" s="80" t="s">
        <v>81</v>
      </c>
      <c r="I40" s="85">
        <v>0</v>
      </c>
      <c r="J40" s="85">
        <v>2300.7077918230598</v>
      </c>
      <c r="K40" s="85">
        <v>2813.0836219270136</v>
      </c>
      <c r="L40" s="85">
        <v>3341.9549032316681</v>
      </c>
      <c r="M40" s="85">
        <v>4958.396138357858</v>
      </c>
      <c r="N40" s="85">
        <v>7966.2173840088999</v>
      </c>
      <c r="O40" s="86">
        <v>9152.5340799496989</v>
      </c>
      <c r="P40" s="6"/>
      <c r="Q40" s="80" t="s">
        <v>81</v>
      </c>
      <c r="R40" s="89">
        <v>0</v>
      </c>
      <c r="S40" s="89">
        <v>2300.7077918230598</v>
      </c>
      <c r="T40" s="89">
        <v>2813.0836219270136</v>
      </c>
      <c r="U40" s="89">
        <v>3341.9549032316681</v>
      </c>
      <c r="V40" s="89">
        <v>4958.396138357858</v>
      </c>
      <c r="W40" s="89">
        <v>7966.2173840088999</v>
      </c>
      <c r="X40" s="90">
        <v>9152.5340799496989</v>
      </c>
      <c r="Y40" s="6"/>
      <c r="Z40" s="80" t="s">
        <v>81</v>
      </c>
      <c r="AA40" s="95">
        <v>0</v>
      </c>
      <c r="AB40" s="95">
        <v>2300.7077918230598</v>
      </c>
      <c r="AC40" s="95">
        <v>2813.0836219270136</v>
      </c>
      <c r="AD40" s="95">
        <v>3341.9549032316681</v>
      </c>
      <c r="AE40" s="95">
        <v>4958.396138357858</v>
      </c>
      <c r="AF40" s="95">
        <v>7966.2173840088999</v>
      </c>
      <c r="AG40" s="96">
        <v>9152.5340799496989</v>
      </c>
    </row>
    <row r="41" spans="7:33" x14ac:dyDescent="0.3">
      <c r="G41" s="269"/>
      <c r="H41" s="80" t="s">
        <v>82</v>
      </c>
      <c r="I41" s="85">
        <v>0</v>
      </c>
      <c r="J41" s="85">
        <v>1247.1873182230593</v>
      </c>
      <c r="K41" s="85">
        <v>1759.5631483270136</v>
      </c>
      <c r="L41" s="85">
        <v>2288.4344296316676</v>
      </c>
      <c r="M41" s="85">
        <v>3904.8756647578575</v>
      </c>
      <c r="N41" s="85">
        <v>6912.6969104088994</v>
      </c>
      <c r="O41" s="86">
        <v>8099.0136063496993</v>
      </c>
      <c r="P41" s="6"/>
      <c r="Q41" s="80" t="s">
        <v>82</v>
      </c>
      <c r="R41" s="89">
        <v>0</v>
      </c>
      <c r="S41" s="89">
        <v>1247.1873182230593</v>
      </c>
      <c r="T41" s="89">
        <v>1759.5631483270136</v>
      </c>
      <c r="U41" s="89">
        <v>2288.4344296316676</v>
      </c>
      <c r="V41" s="89">
        <v>3904.8756647578575</v>
      </c>
      <c r="W41" s="89">
        <v>6912.6969104088994</v>
      </c>
      <c r="X41" s="90">
        <v>8099.0136063496993</v>
      </c>
      <c r="Y41" s="6"/>
      <c r="Z41" s="80" t="s">
        <v>82</v>
      </c>
      <c r="AA41" s="95">
        <v>0</v>
      </c>
      <c r="AB41" s="95">
        <v>1247.1873182230593</v>
      </c>
      <c r="AC41" s="95">
        <v>1759.5631483270136</v>
      </c>
      <c r="AD41" s="95">
        <v>2288.4344296316676</v>
      </c>
      <c r="AE41" s="95">
        <v>3904.8756647578575</v>
      </c>
      <c r="AF41" s="95">
        <v>6912.6969104088994</v>
      </c>
      <c r="AG41" s="96">
        <v>8099.0136063496993</v>
      </c>
    </row>
    <row r="42" spans="7:33" x14ac:dyDescent="0.3">
      <c r="G42" s="269"/>
      <c r="H42" s="80" t="s">
        <v>83</v>
      </c>
      <c r="I42" s="85">
        <v>0</v>
      </c>
      <c r="J42" s="85">
        <v>0</v>
      </c>
      <c r="K42" s="85">
        <v>9.9666475270137198</v>
      </c>
      <c r="L42" s="85">
        <v>538.8379288316678</v>
      </c>
      <c r="M42" s="85">
        <v>2155.2791639578577</v>
      </c>
      <c r="N42" s="85">
        <v>5163.1004096089</v>
      </c>
      <c r="O42" s="86">
        <v>6349.417105549699</v>
      </c>
      <c r="P42" s="6"/>
      <c r="Q42" s="80" t="s">
        <v>83</v>
      </c>
      <c r="R42" s="89">
        <v>0</v>
      </c>
      <c r="S42" s="89">
        <v>0</v>
      </c>
      <c r="T42" s="89">
        <v>9.9666475270137198</v>
      </c>
      <c r="U42" s="89">
        <v>538.8379288316678</v>
      </c>
      <c r="V42" s="89">
        <v>2155.2791639578577</v>
      </c>
      <c r="W42" s="89">
        <v>5163.1004096089</v>
      </c>
      <c r="X42" s="90">
        <v>6349.417105549699</v>
      </c>
      <c r="Y42" s="6"/>
      <c r="Z42" s="80" t="s">
        <v>83</v>
      </c>
      <c r="AA42" s="95">
        <v>0</v>
      </c>
      <c r="AB42" s="95">
        <v>0</v>
      </c>
      <c r="AC42" s="95">
        <v>9.9666475270137198</v>
      </c>
      <c r="AD42" s="95">
        <v>538.8379288316678</v>
      </c>
      <c r="AE42" s="95">
        <v>2155.2791639578577</v>
      </c>
      <c r="AF42" s="95">
        <v>5163.1004096089</v>
      </c>
      <c r="AG42" s="96">
        <v>6349.417105549699</v>
      </c>
    </row>
    <row r="43" spans="7:33" ht="15" thickBot="1" x14ac:dyDescent="0.35">
      <c r="G43" s="270"/>
      <c r="H43" s="81" t="s">
        <v>84</v>
      </c>
      <c r="I43" s="87">
        <v>0</v>
      </c>
      <c r="J43" s="87">
        <v>0</v>
      </c>
      <c r="K43" s="87">
        <v>0</v>
      </c>
      <c r="L43" s="87">
        <v>0</v>
      </c>
      <c r="M43" s="87">
        <v>0</v>
      </c>
      <c r="N43" s="87">
        <v>2585.7378224088989</v>
      </c>
      <c r="O43" s="88">
        <v>3772.0545183496974</v>
      </c>
      <c r="P43" s="6"/>
      <c r="Q43" s="81" t="s">
        <v>84</v>
      </c>
      <c r="R43" s="91">
        <v>0</v>
      </c>
      <c r="S43" s="91">
        <v>0</v>
      </c>
      <c r="T43" s="91">
        <v>0</v>
      </c>
      <c r="U43" s="91">
        <v>0</v>
      </c>
      <c r="V43" s="91">
        <v>0</v>
      </c>
      <c r="W43" s="91">
        <v>2585.7378224088989</v>
      </c>
      <c r="X43" s="92">
        <v>3772.0545183496974</v>
      </c>
      <c r="Y43" s="6"/>
      <c r="Z43" s="81" t="s">
        <v>84</v>
      </c>
      <c r="AA43" s="97">
        <v>0</v>
      </c>
      <c r="AB43" s="97">
        <v>0</v>
      </c>
      <c r="AC43" s="97">
        <v>0</v>
      </c>
      <c r="AD43" s="97">
        <v>0</v>
      </c>
      <c r="AE43" s="97">
        <v>0</v>
      </c>
      <c r="AF43" s="97">
        <v>2585.7378224088989</v>
      </c>
      <c r="AG43" s="98">
        <v>3772.0545183496974</v>
      </c>
    </row>
    <row r="44" spans="7:33" ht="15" thickBot="1" x14ac:dyDescent="0.35">
      <c r="G44" s="61"/>
      <c r="H44" s="73"/>
      <c r="I44" s="6"/>
      <c r="J44" s="6"/>
      <c r="K44" s="6"/>
      <c r="L44" s="6"/>
      <c r="M44" s="6"/>
      <c r="N44" s="6"/>
      <c r="O44" s="6"/>
      <c r="P44" s="6"/>
      <c r="Q44" s="73"/>
      <c r="R44" s="6"/>
      <c r="S44" s="6"/>
      <c r="T44" s="6"/>
      <c r="U44" s="6"/>
      <c r="V44" s="6"/>
      <c r="W44" s="6"/>
      <c r="X44" s="6"/>
      <c r="Y44" s="6"/>
      <c r="Z44" s="73"/>
      <c r="AA44" s="6"/>
      <c r="AB44" s="6"/>
      <c r="AC44" s="6"/>
      <c r="AD44" s="6"/>
      <c r="AE44" s="6"/>
      <c r="AF44" s="6"/>
      <c r="AG44" s="6"/>
    </row>
    <row r="45" spans="7:33" x14ac:dyDescent="0.3">
      <c r="G45" s="268" t="s">
        <v>71</v>
      </c>
      <c r="H45" s="79" t="s">
        <v>85</v>
      </c>
      <c r="I45" s="65" t="s">
        <v>60</v>
      </c>
      <c r="J45" s="65" t="s">
        <v>61</v>
      </c>
      <c r="K45" s="65" t="s">
        <v>62</v>
      </c>
      <c r="L45" s="65" t="s">
        <v>63</v>
      </c>
      <c r="M45" s="65" t="s">
        <v>64</v>
      </c>
      <c r="N45" s="65" t="s">
        <v>65</v>
      </c>
      <c r="O45" s="66" t="s">
        <v>66</v>
      </c>
      <c r="P45" s="6"/>
      <c r="Q45" s="79" t="s">
        <v>85</v>
      </c>
      <c r="R45" s="65" t="s">
        <v>60</v>
      </c>
      <c r="S45" s="65" t="s">
        <v>61</v>
      </c>
      <c r="T45" s="65" t="s">
        <v>62</v>
      </c>
      <c r="U45" s="65" t="s">
        <v>63</v>
      </c>
      <c r="V45" s="65" t="s">
        <v>64</v>
      </c>
      <c r="W45" s="65" t="s">
        <v>65</v>
      </c>
      <c r="X45" s="66" t="s">
        <v>66</v>
      </c>
      <c r="Y45" s="6"/>
      <c r="Z45" s="79" t="s">
        <v>85</v>
      </c>
      <c r="AA45" s="65" t="s">
        <v>60</v>
      </c>
      <c r="AB45" s="65" t="s">
        <v>61</v>
      </c>
      <c r="AC45" s="65" t="s">
        <v>62</v>
      </c>
      <c r="AD45" s="65" t="s">
        <v>63</v>
      </c>
      <c r="AE45" s="65" t="s">
        <v>64</v>
      </c>
      <c r="AF45" s="65" t="s">
        <v>65</v>
      </c>
      <c r="AG45" s="66" t="s">
        <v>66</v>
      </c>
    </row>
    <row r="46" spans="7:33" x14ac:dyDescent="0.3">
      <c r="G46" s="269"/>
      <c r="H46" s="80" t="s">
        <v>78</v>
      </c>
      <c r="I46" s="85">
        <f>I28*I37</f>
        <v>0</v>
      </c>
      <c r="J46" s="85">
        <f t="shared" ref="J46:O46" si="14">J28*J37</f>
        <v>0</v>
      </c>
      <c r="K46" s="85">
        <f t="shared" si="14"/>
        <v>0</v>
      </c>
      <c r="L46" s="85">
        <f t="shared" si="14"/>
        <v>0</v>
      </c>
      <c r="M46" s="85">
        <f t="shared" si="14"/>
        <v>0</v>
      </c>
      <c r="N46" s="85">
        <f t="shared" si="14"/>
        <v>0</v>
      </c>
      <c r="O46" s="86">
        <f t="shared" si="14"/>
        <v>0</v>
      </c>
      <c r="P46" s="6"/>
      <c r="Q46" s="80" t="s">
        <v>78</v>
      </c>
      <c r="R46" s="89">
        <f>R28*R37</f>
        <v>0</v>
      </c>
      <c r="S46" s="89">
        <f t="shared" ref="S46:X46" si="15">S28*S37</f>
        <v>0</v>
      </c>
      <c r="T46" s="89">
        <f t="shared" si="15"/>
        <v>0</v>
      </c>
      <c r="U46" s="89">
        <f t="shared" si="15"/>
        <v>0</v>
      </c>
      <c r="V46" s="89">
        <f t="shared" si="15"/>
        <v>0</v>
      </c>
      <c r="W46" s="89">
        <f t="shared" si="15"/>
        <v>0</v>
      </c>
      <c r="X46" s="90">
        <f t="shared" si="15"/>
        <v>0</v>
      </c>
      <c r="Y46" s="6"/>
      <c r="Z46" s="80" t="s">
        <v>78</v>
      </c>
      <c r="AA46" s="95">
        <f t="shared" ref="AA46:AG46" si="16">AA28*AA37</f>
        <v>0</v>
      </c>
      <c r="AB46" s="95">
        <f t="shared" si="16"/>
        <v>0</v>
      </c>
      <c r="AC46" s="95">
        <f t="shared" si="16"/>
        <v>0</v>
      </c>
      <c r="AD46" s="95">
        <f t="shared" si="16"/>
        <v>0</v>
      </c>
      <c r="AE46" s="95">
        <f t="shared" si="16"/>
        <v>0</v>
      </c>
      <c r="AF46" s="95">
        <f t="shared" si="16"/>
        <v>0</v>
      </c>
      <c r="AG46" s="96">
        <f t="shared" si="16"/>
        <v>0</v>
      </c>
    </row>
    <row r="47" spans="7:33" x14ac:dyDescent="0.3">
      <c r="G47" s="269"/>
      <c r="H47" s="80" t="s">
        <v>79</v>
      </c>
      <c r="I47" s="85">
        <f t="shared" ref="I47:O47" si="17">I29*I38</f>
        <v>0</v>
      </c>
      <c r="J47" s="85">
        <f t="shared" si="17"/>
        <v>352742.30454529217</v>
      </c>
      <c r="K47" s="85">
        <f t="shared" si="17"/>
        <v>407236.81488809246</v>
      </c>
      <c r="L47" s="85">
        <f t="shared" si="17"/>
        <v>2257391.6092181341</v>
      </c>
      <c r="M47" s="85">
        <f t="shared" si="17"/>
        <v>1073823.1191563592</v>
      </c>
      <c r="N47" s="85">
        <f t="shared" si="17"/>
        <v>1614450.9620812167</v>
      </c>
      <c r="O47" s="86">
        <f t="shared" si="17"/>
        <v>162501.98170214234</v>
      </c>
      <c r="P47" s="6"/>
      <c r="Q47" s="80" t="s">
        <v>79</v>
      </c>
      <c r="R47" s="89">
        <f t="shared" ref="R47:X47" si="18">R29*R38</f>
        <v>0</v>
      </c>
      <c r="S47" s="89">
        <f t="shared" si="18"/>
        <v>1212551.6718744419</v>
      </c>
      <c r="T47" s="89">
        <f t="shared" si="18"/>
        <v>1399876.5511778179</v>
      </c>
      <c r="U47" s="89">
        <f t="shared" si="18"/>
        <v>7759783.656687336</v>
      </c>
      <c r="V47" s="89">
        <f t="shared" si="18"/>
        <v>3691266.972099985</v>
      </c>
      <c r="W47" s="89">
        <f t="shared" si="18"/>
        <v>5549675.1821541823</v>
      </c>
      <c r="X47" s="90">
        <f t="shared" si="18"/>
        <v>558600.56210111419</v>
      </c>
      <c r="Y47" s="6"/>
      <c r="Z47" s="80" t="s">
        <v>79</v>
      </c>
      <c r="AA47" s="95">
        <f t="shared" ref="AA47:AG47" si="19">AA29*AA38</f>
        <v>0</v>
      </c>
      <c r="AB47" s="95">
        <f t="shared" si="19"/>
        <v>1763711.5227264608</v>
      </c>
      <c r="AC47" s="95">
        <f t="shared" si="19"/>
        <v>2036184.074440462</v>
      </c>
      <c r="AD47" s="95">
        <f t="shared" si="19"/>
        <v>11286958.04609067</v>
      </c>
      <c r="AE47" s="95">
        <f t="shared" si="19"/>
        <v>5369115.5957817966</v>
      </c>
      <c r="AF47" s="95">
        <f t="shared" si="19"/>
        <v>8072254.8104060842</v>
      </c>
      <c r="AG47" s="96">
        <f t="shared" si="19"/>
        <v>812509.90851071163</v>
      </c>
    </row>
    <row r="48" spans="7:33" x14ac:dyDescent="0.3">
      <c r="G48" s="269"/>
      <c r="H48" s="80" t="s">
        <v>80</v>
      </c>
      <c r="I48" s="85">
        <f t="shared" ref="I48:O48" si="20">I30*I39</f>
        <v>0</v>
      </c>
      <c r="J48" s="85">
        <f t="shared" si="20"/>
        <v>1223171.118969162</v>
      </c>
      <c r="K48" s="85">
        <f t="shared" si="20"/>
        <v>1428437.304030908</v>
      </c>
      <c r="L48" s="85">
        <f t="shared" si="20"/>
        <v>3100962.6404848401</v>
      </c>
      <c r="M48" s="85">
        <f t="shared" si="20"/>
        <v>2152034.453857278</v>
      </c>
      <c r="N48" s="85">
        <f t="shared" si="20"/>
        <v>3285467.4947567796</v>
      </c>
      <c r="O48" s="86">
        <f t="shared" si="20"/>
        <v>476015.84877771785</v>
      </c>
      <c r="P48" s="6"/>
      <c r="Q48" s="80" t="s">
        <v>80</v>
      </c>
      <c r="R48" s="89">
        <f t="shared" ref="R48:X48" si="21">R30*R39</f>
        <v>0</v>
      </c>
      <c r="S48" s="89">
        <f t="shared" si="21"/>
        <v>3931621.4538294487</v>
      </c>
      <c r="T48" s="89">
        <f t="shared" si="21"/>
        <v>4591405.6200993471</v>
      </c>
      <c r="U48" s="89">
        <f t="shared" si="21"/>
        <v>9967379.9158441275</v>
      </c>
      <c r="V48" s="89">
        <f t="shared" si="21"/>
        <v>6917253.6016841065</v>
      </c>
      <c r="W48" s="89">
        <f t="shared" si="21"/>
        <v>10560431.23314679</v>
      </c>
      <c r="X48" s="90">
        <f t="shared" si="21"/>
        <v>1530050.9424998071</v>
      </c>
      <c r="Y48" s="6"/>
      <c r="Z48" s="80" t="s">
        <v>80</v>
      </c>
      <c r="AA48" s="95">
        <f t="shared" ref="AA48:AG48" si="22">AA30*AA39</f>
        <v>0</v>
      </c>
      <c r="AB48" s="95">
        <f t="shared" si="22"/>
        <v>6115855.5948458081</v>
      </c>
      <c r="AC48" s="95">
        <f t="shared" si="22"/>
        <v>7142186.5201545386</v>
      </c>
      <c r="AD48" s="95">
        <f t="shared" si="22"/>
        <v>15504813.202424198</v>
      </c>
      <c r="AE48" s="95">
        <f t="shared" si="22"/>
        <v>10760172.269286389</v>
      </c>
      <c r="AF48" s="95">
        <f t="shared" si="22"/>
        <v>16427337.473783895</v>
      </c>
      <c r="AG48" s="96">
        <f t="shared" si="22"/>
        <v>2380079.2438885886</v>
      </c>
    </row>
    <row r="49" spans="6:33" x14ac:dyDescent="0.3">
      <c r="G49" s="269"/>
      <c r="H49" s="80" t="s">
        <v>81</v>
      </c>
      <c r="I49" s="85">
        <f t="shared" ref="I49:O49" si="23">I31*I40</f>
        <v>0</v>
      </c>
      <c r="J49" s="85">
        <f t="shared" si="23"/>
        <v>354337.98701211059</v>
      </c>
      <c r="K49" s="85">
        <f t="shared" si="23"/>
        <v>433250.32037228596</v>
      </c>
      <c r="L49" s="85">
        <f t="shared" si="23"/>
        <v>1157170.8786561226</v>
      </c>
      <c r="M49" s="85">
        <f t="shared" si="23"/>
        <v>1420291.0290048963</v>
      </c>
      <c r="N49" s="85">
        <f t="shared" si="23"/>
        <v>2281856.2232419425</v>
      </c>
      <c r="O49" s="86">
        <f t="shared" si="23"/>
        <v>693507.0231163213</v>
      </c>
      <c r="P49" s="6"/>
      <c r="Q49" s="80" t="s">
        <v>81</v>
      </c>
      <c r="R49" s="89">
        <f t="shared" ref="R49:X49" si="24">R31*R40</f>
        <v>0</v>
      </c>
      <c r="S49" s="89">
        <f t="shared" si="24"/>
        <v>1063013.9610363317</v>
      </c>
      <c r="T49" s="89">
        <f t="shared" si="24"/>
        <v>1299750.9611168578</v>
      </c>
      <c r="U49" s="89">
        <f t="shared" si="24"/>
        <v>3471512.6359683676</v>
      </c>
      <c r="V49" s="89">
        <f t="shared" si="24"/>
        <v>4260873.0870146882</v>
      </c>
      <c r="W49" s="89">
        <f t="shared" si="24"/>
        <v>6845568.6697258269</v>
      </c>
      <c r="X49" s="90">
        <f t="shared" si="24"/>
        <v>2080521.0693489639</v>
      </c>
      <c r="Y49" s="6"/>
      <c r="Z49" s="80" t="s">
        <v>81</v>
      </c>
      <c r="AA49" s="95">
        <f t="shared" ref="AA49:AG49" si="25">AA31*AA40</f>
        <v>0</v>
      </c>
      <c r="AB49" s="95">
        <f t="shared" si="25"/>
        <v>1948858.9285666086</v>
      </c>
      <c r="AC49" s="95">
        <f t="shared" si="25"/>
        <v>2382876.762047573</v>
      </c>
      <c r="AD49" s="95">
        <f t="shared" si="25"/>
        <v>6364439.8326086747</v>
      </c>
      <c r="AE49" s="95">
        <f t="shared" si="25"/>
        <v>7811600.6595269302</v>
      </c>
      <c r="AF49" s="95">
        <f t="shared" si="25"/>
        <v>12550209.227830684</v>
      </c>
      <c r="AG49" s="96">
        <f t="shared" si="25"/>
        <v>3814288.6271397676</v>
      </c>
    </row>
    <row r="50" spans="6:33" x14ac:dyDescent="0.3">
      <c r="G50" s="269"/>
      <c r="H50" s="80" t="s">
        <v>82</v>
      </c>
      <c r="I50" s="85">
        <f t="shared" ref="I50:O50" si="26">I32*I41</f>
        <v>0</v>
      </c>
      <c r="J50" s="85">
        <f t="shared" si="26"/>
        <v>129009.60646250118</v>
      </c>
      <c r="K50" s="85">
        <f t="shared" si="26"/>
        <v>182009.98839132566</v>
      </c>
      <c r="L50" s="85">
        <f t="shared" si="26"/>
        <v>409065.31701259344</v>
      </c>
      <c r="M50" s="85">
        <f t="shared" si="26"/>
        <v>354944.83050258656</v>
      </c>
      <c r="N50" s="85">
        <f t="shared" si="26"/>
        <v>628349.33652951289</v>
      </c>
      <c r="O50" s="86">
        <f t="shared" si="26"/>
        <v>152025.15639900151</v>
      </c>
      <c r="P50" s="6"/>
      <c r="Q50" s="80" t="s">
        <v>82</v>
      </c>
      <c r="R50" s="89">
        <f t="shared" ref="R50:X50" si="27">R32*R41</f>
        <v>0</v>
      </c>
      <c r="S50" s="89">
        <f t="shared" si="27"/>
        <v>516038.42585000471</v>
      </c>
      <c r="T50" s="89">
        <f t="shared" si="27"/>
        <v>728039.95356530265</v>
      </c>
      <c r="U50" s="89">
        <f t="shared" si="27"/>
        <v>1636261.2680503738</v>
      </c>
      <c r="V50" s="89">
        <f t="shared" si="27"/>
        <v>1419779.3220103462</v>
      </c>
      <c r="W50" s="89">
        <f t="shared" si="27"/>
        <v>2513397.3461180516</v>
      </c>
      <c r="X50" s="90">
        <f t="shared" si="27"/>
        <v>608100.62559600605</v>
      </c>
      <c r="Y50" s="6"/>
      <c r="Z50" s="80" t="s">
        <v>82</v>
      </c>
      <c r="AA50" s="95">
        <f t="shared" ref="AA50:AG50" si="28">AA32*AA41</f>
        <v>0</v>
      </c>
      <c r="AB50" s="95">
        <f t="shared" si="28"/>
        <v>954671.08782250865</v>
      </c>
      <c r="AC50" s="95">
        <f t="shared" si="28"/>
        <v>1346873.9140958097</v>
      </c>
      <c r="AD50" s="95">
        <f t="shared" si="28"/>
        <v>3027083.3458931907</v>
      </c>
      <c r="AE50" s="95">
        <f t="shared" si="28"/>
        <v>2626591.7457191399</v>
      </c>
      <c r="AF50" s="95">
        <f t="shared" si="28"/>
        <v>4649785.0903183948</v>
      </c>
      <c r="AG50" s="96">
        <f t="shared" si="28"/>
        <v>1124986.1573526112</v>
      </c>
    </row>
    <row r="51" spans="6:33" x14ac:dyDescent="0.3">
      <c r="G51" s="269"/>
      <c r="H51" s="80" t="s">
        <v>83</v>
      </c>
      <c r="I51" s="85">
        <f t="shared" ref="I51:O51" si="29">I33*I42</f>
        <v>0</v>
      </c>
      <c r="J51" s="85">
        <f t="shared" si="29"/>
        <v>0</v>
      </c>
      <c r="K51" s="85">
        <f t="shared" si="29"/>
        <v>202.2432778008606</v>
      </c>
      <c r="L51" s="85">
        <f t="shared" si="29"/>
        <v>31240.293799888241</v>
      </c>
      <c r="M51" s="85">
        <f t="shared" si="29"/>
        <v>53385.081257890721</v>
      </c>
      <c r="N51" s="85">
        <f t="shared" si="29"/>
        <v>127887.16168139482</v>
      </c>
      <c r="O51" s="86">
        <f t="shared" si="29"/>
        <v>24565.710631465899</v>
      </c>
      <c r="P51" s="6"/>
      <c r="Q51" s="80" t="s">
        <v>83</v>
      </c>
      <c r="R51" s="89">
        <f t="shared" ref="R51:X51" si="30">R33*R42</f>
        <v>0</v>
      </c>
      <c r="S51" s="89">
        <f t="shared" si="30"/>
        <v>0</v>
      </c>
      <c r="T51" s="89">
        <f t="shared" si="30"/>
        <v>3033.6491670129085</v>
      </c>
      <c r="U51" s="89">
        <f t="shared" si="30"/>
        <v>468604.40699832351</v>
      </c>
      <c r="V51" s="89">
        <f t="shared" si="30"/>
        <v>800776.21886836074</v>
      </c>
      <c r="W51" s="89">
        <f t="shared" si="30"/>
        <v>1918307.4252209221</v>
      </c>
      <c r="X51" s="90">
        <f t="shared" si="30"/>
        <v>368485.65947198839</v>
      </c>
      <c r="Y51" s="6"/>
      <c r="Z51" s="80" t="s">
        <v>83</v>
      </c>
      <c r="AA51" s="95">
        <f t="shared" ref="AA51:AG51" si="31">AA33*AA42</f>
        <v>0</v>
      </c>
      <c r="AB51" s="95">
        <f t="shared" si="31"/>
        <v>0</v>
      </c>
      <c r="AC51" s="95">
        <f t="shared" si="31"/>
        <v>4449.3521116189331</v>
      </c>
      <c r="AD51" s="95">
        <f t="shared" si="31"/>
        <v>687286.46359754121</v>
      </c>
      <c r="AE51" s="95">
        <f t="shared" si="31"/>
        <v>1174471.7876735958</v>
      </c>
      <c r="AF51" s="95">
        <f t="shared" si="31"/>
        <v>2813517.5569906859</v>
      </c>
      <c r="AG51" s="96">
        <f t="shared" si="31"/>
        <v>540445.63389224967</v>
      </c>
    </row>
    <row r="52" spans="6:33" ht="15" thickBot="1" x14ac:dyDescent="0.35">
      <c r="G52" s="270"/>
      <c r="H52" s="81" t="s">
        <v>84</v>
      </c>
      <c r="I52" s="87">
        <f t="shared" ref="I52:O52" si="32">I34*I43</f>
        <v>0</v>
      </c>
      <c r="J52" s="87">
        <f t="shared" si="32"/>
        <v>0</v>
      </c>
      <c r="K52" s="87">
        <f t="shared" si="32"/>
        <v>0</v>
      </c>
      <c r="L52" s="87">
        <f t="shared" si="32"/>
        <v>0</v>
      </c>
      <c r="M52" s="87">
        <f t="shared" si="32"/>
        <v>0</v>
      </c>
      <c r="N52" s="87">
        <f t="shared" si="32"/>
        <v>0</v>
      </c>
      <c r="O52" s="88">
        <f t="shared" si="32"/>
        <v>0</v>
      </c>
      <c r="P52" s="6"/>
      <c r="Q52" s="81" t="s">
        <v>84</v>
      </c>
      <c r="R52" s="91">
        <f t="shared" ref="R52:X52" si="33">R34*R43</f>
        <v>0</v>
      </c>
      <c r="S52" s="91">
        <f t="shared" si="33"/>
        <v>0</v>
      </c>
      <c r="T52" s="91">
        <f t="shared" si="33"/>
        <v>0</v>
      </c>
      <c r="U52" s="91">
        <f t="shared" si="33"/>
        <v>0</v>
      </c>
      <c r="V52" s="91">
        <f t="shared" si="33"/>
        <v>0</v>
      </c>
      <c r="W52" s="91">
        <f t="shared" si="33"/>
        <v>255818.14970173256</v>
      </c>
      <c r="X52" s="92">
        <f t="shared" si="33"/>
        <v>279970.36505611823</v>
      </c>
      <c r="Y52" s="6"/>
      <c r="Z52" s="81" t="s">
        <v>84</v>
      </c>
      <c r="AA52" s="97">
        <f t="shared" ref="AA52:AG52" si="34">AA34*AA43</f>
        <v>0</v>
      </c>
      <c r="AB52" s="97">
        <f t="shared" si="34"/>
        <v>0</v>
      </c>
      <c r="AC52" s="97">
        <f t="shared" si="34"/>
        <v>0</v>
      </c>
      <c r="AD52" s="97">
        <f t="shared" si="34"/>
        <v>0</v>
      </c>
      <c r="AE52" s="97">
        <f t="shared" si="34"/>
        <v>0</v>
      </c>
      <c r="AF52" s="97">
        <f t="shared" si="34"/>
        <v>511636.29940346512</v>
      </c>
      <c r="AG52" s="98">
        <f t="shared" si="34"/>
        <v>559940.73011223646</v>
      </c>
    </row>
    <row r="56" spans="6:33" s="54" customFormat="1" ht="15" thickBot="1" x14ac:dyDescent="0.35"/>
    <row r="57" spans="6:33" ht="24" thickBot="1" x14ac:dyDescent="0.5">
      <c r="F57" s="3" t="s">
        <v>69</v>
      </c>
    </row>
    <row r="58" spans="6:33" ht="18" x14ac:dyDescent="0.35">
      <c r="G58" s="258" t="s">
        <v>72</v>
      </c>
      <c r="H58" s="277" t="s">
        <v>55</v>
      </c>
      <c r="I58" s="278"/>
      <c r="J58" s="278"/>
      <c r="K58" s="278"/>
      <c r="L58" s="278"/>
      <c r="M58" s="278"/>
      <c r="N58" s="278"/>
      <c r="O58" s="279"/>
      <c r="Q58" s="271" t="s">
        <v>57</v>
      </c>
      <c r="R58" s="272"/>
      <c r="S58" s="272"/>
      <c r="T58" s="272"/>
      <c r="U58" s="272"/>
      <c r="V58" s="272"/>
      <c r="W58" s="272"/>
      <c r="X58" s="273"/>
      <c r="Z58" s="274" t="s">
        <v>58</v>
      </c>
      <c r="AA58" s="275"/>
      <c r="AB58" s="275"/>
      <c r="AC58" s="275"/>
      <c r="AD58" s="275"/>
      <c r="AE58" s="275"/>
      <c r="AF58" s="275"/>
      <c r="AG58" s="276"/>
    </row>
    <row r="59" spans="6:33" ht="15" thickBot="1" x14ac:dyDescent="0.35">
      <c r="G59" s="259"/>
      <c r="H59" s="55"/>
      <c r="I59" s="54"/>
      <c r="J59" s="56" t="s">
        <v>56</v>
      </c>
      <c r="K59" s="72">
        <f>SUM(I61:O67)</f>
        <v>4066.6673788789808</v>
      </c>
      <c r="L59" s="54"/>
      <c r="M59" s="54"/>
      <c r="N59" s="54"/>
      <c r="O59" s="57"/>
      <c r="Q59" s="58"/>
      <c r="R59" s="59"/>
      <c r="S59" s="56" t="s">
        <v>56</v>
      </c>
      <c r="T59" s="72">
        <f>SUM(R61:X67)</f>
        <v>15191.107058878024</v>
      </c>
      <c r="U59" s="59"/>
      <c r="V59" s="59"/>
      <c r="W59" s="59"/>
      <c r="X59" s="60"/>
      <c r="Z59" s="58"/>
      <c r="AA59" s="59"/>
      <c r="AB59" s="56" t="s">
        <v>56</v>
      </c>
      <c r="AC59" s="72">
        <f>SUM(AA61:AG67)</f>
        <v>24248.976636863878</v>
      </c>
      <c r="AD59" s="59"/>
      <c r="AE59" s="59"/>
      <c r="AF59" s="59"/>
      <c r="AG59" s="60"/>
    </row>
    <row r="60" spans="6:33" x14ac:dyDescent="0.3">
      <c r="G60" s="259"/>
      <c r="H60" s="79" t="s">
        <v>85</v>
      </c>
      <c r="I60" s="62" t="s">
        <v>60</v>
      </c>
      <c r="J60" s="62" t="s">
        <v>61</v>
      </c>
      <c r="K60" s="62" t="s">
        <v>62</v>
      </c>
      <c r="L60" s="62" t="s">
        <v>63</v>
      </c>
      <c r="M60" s="62" t="s">
        <v>64</v>
      </c>
      <c r="N60" s="62" t="s">
        <v>65</v>
      </c>
      <c r="O60" s="63" t="s">
        <v>66</v>
      </c>
      <c r="P60" s="6"/>
      <c r="Q60" s="79" t="s">
        <v>85</v>
      </c>
      <c r="R60" s="62" t="s">
        <v>60</v>
      </c>
      <c r="S60" s="62" t="s">
        <v>61</v>
      </c>
      <c r="T60" s="62" t="s">
        <v>62</v>
      </c>
      <c r="U60" s="62" t="s">
        <v>63</v>
      </c>
      <c r="V60" s="62" t="s">
        <v>64</v>
      </c>
      <c r="W60" s="62" t="s">
        <v>65</v>
      </c>
      <c r="X60" s="63" t="s">
        <v>66</v>
      </c>
      <c r="Y60" s="6"/>
      <c r="Z60" s="79" t="s">
        <v>85</v>
      </c>
      <c r="AA60" s="62" t="s">
        <v>60</v>
      </c>
      <c r="AB60" s="62" t="s">
        <v>61</v>
      </c>
      <c r="AC60" s="62" t="s">
        <v>62</v>
      </c>
      <c r="AD60" s="62" t="s">
        <v>63</v>
      </c>
      <c r="AE60" s="62" t="s">
        <v>64</v>
      </c>
      <c r="AF60" s="62" t="s">
        <v>65</v>
      </c>
      <c r="AG60" s="63" t="s">
        <v>66</v>
      </c>
    </row>
    <row r="61" spans="6:33" x14ac:dyDescent="0.3">
      <c r="G61" s="259"/>
      <c r="H61" s="80" t="s">
        <v>78</v>
      </c>
      <c r="I61" s="85">
        <v>0</v>
      </c>
      <c r="J61" s="85">
        <v>0</v>
      </c>
      <c r="K61" s="85">
        <v>0</v>
      </c>
      <c r="L61" s="85">
        <v>0</v>
      </c>
      <c r="M61" s="85">
        <v>0</v>
      </c>
      <c r="N61" s="85">
        <v>0</v>
      </c>
      <c r="O61" s="86">
        <v>0</v>
      </c>
      <c r="P61" s="6"/>
      <c r="Q61" s="80" t="s">
        <v>78</v>
      </c>
      <c r="R61" s="89">
        <v>0</v>
      </c>
      <c r="S61" s="89">
        <v>0</v>
      </c>
      <c r="T61" s="89">
        <v>0</v>
      </c>
      <c r="U61" s="89">
        <v>0</v>
      </c>
      <c r="V61" s="89">
        <v>0</v>
      </c>
      <c r="W61" s="89">
        <v>0</v>
      </c>
      <c r="X61" s="90">
        <v>0</v>
      </c>
      <c r="Y61" s="6"/>
      <c r="Z61" s="80" t="s">
        <v>78</v>
      </c>
      <c r="AA61" s="95">
        <v>0</v>
      </c>
      <c r="AB61" s="95">
        <v>0</v>
      </c>
      <c r="AC61" s="95">
        <v>0</v>
      </c>
      <c r="AD61" s="95">
        <v>0</v>
      </c>
      <c r="AE61" s="95">
        <v>0</v>
      </c>
      <c r="AF61" s="95">
        <v>0</v>
      </c>
      <c r="AG61" s="96">
        <v>0</v>
      </c>
    </row>
    <row r="62" spans="6:33" x14ac:dyDescent="0.3">
      <c r="G62" s="259"/>
      <c r="H62" s="80" t="s">
        <v>79</v>
      </c>
      <c r="I62" s="85">
        <v>0</v>
      </c>
      <c r="J62" s="85">
        <v>86.414672691609994</v>
      </c>
      <c r="K62" s="85">
        <v>86.414672691609994</v>
      </c>
      <c r="L62" s="85">
        <v>420.87975300576892</v>
      </c>
      <c r="M62" s="85">
        <v>146.03930436742726</v>
      </c>
      <c r="N62" s="85">
        <v>146.03930436742726</v>
      </c>
      <c r="O62" s="86">
        <v>12.984588124646061</v>
      </c>
      <c r="P62" s="6"/>
      <c r="Q62" s="80" t="s">
        <v>79</v>
      </c>
      <c r="R62" s="89">
        <v>0</v>
      </c>
      <c r="S62" s="89">
        <v>299.12771316326535</v>
      </c>
      <c r="T62" s="89">
        <v>299.12771316326535</v>
      </c>
      <c r="U62" s="89">
        <v>1456.891452712277</v>
      </c>
      <c r="V62" s="89">
        <v>505.52066896417125</v>
      </c>
      <c r="W62" s="89">
        <v>505.52066896417125</v>
      </c>
      <c r="X62" s="90">
        <v>44.9466512006979</v>
      </c>
      <c r="Y62" s="6"/>
      <c r="Z62" s="80" t="s">
        <v>79</v>
      </c>
      <c r="AA62" s="95">
        <v>0</v>
      </c>
      <c r="AB62" s="95">
        <v>465.30977603174603</v>
      </c>
      <c r="AC62" s="95">
        <v>465.30977603174603</v>
      </c>
      <c r="AD62" s="95">
        <v>2266.275593107986</v>
      </c>
      <c r="AE62" s="95">
        <v>786.36548505537746</v>
      </c>
      <c r="AF62" s="95">
        <v>786.36548505537746</v>
      </c>
      <c r="AG62" s="96">
        <v>69.917012978863397</v>
      </c>
    </row>
    <row r="63" spans="6:33" x14ac:dyDescent="0.3">
      <c r="G63" s="259"/>
      <c r="H63" s="80" t="s">
        <v>80</v>
      </c>
      <c r="I63" s="85">
        <v>0</v>
      </c>
      <c r="J63" s="85">
        <v>286.15460566472422</v>
      </c>
      <c r="K63" s="85">
        <v>286.15460566472422</v>
      </c>
      <c r="L63" s="85">
        <v>540.96710206306136</v>
      </c>
      <c r="M63" s="85">
        <v>269.16327902946676</v>
      </c>
      <c r="N63" s="85">
        <v>269.16327902946676</v>
      </c>
      <c r="O63" s="86">
        <v>34.327072053662</v>
      </c>
      <c r="P63" s="6"/>
      <c r="Q63" s="80" t="s">
        <v>80</v>
      </c>
      <c r="R63" s="89">
        <v>0</v>
      </c>
      <c r="S63" s="89">
        <v>1144.6184226588969</v>
      </c>
      <c r="T63" s="89">
        <v>1144.6184226588969</v>
      </c>
      <c r="U63" s="89">
        <v>2163.8684082522454</v>
      </c>
      <c r="V63" s="89">
        <v>1076.6531161178671</v>
      </c>
      <c r="W63" s="89">
        <v>1076.6531161178671</v>
      </c>
      <c r="X63" s="90">
        <v>137.308288214648</v>
      </c>
      <c r="Y63" s="6"/>
      <c r="Z63" s="80" t="s">
        <v>80</v>
      </c>
      <c r="AA63" s="95">
        <v>0</v>
      </c>
      <c r="AB63" s="95">
        <v>1716.9276339883452</v>
      </c>
      <c r="AC63" s="95">
        <v>1716.9276339883452</v>
      </c>
      <c r="AD63" s="95">
        <v>3245.8026123783684</v>
      </c>
      <c r="AE63" s="95">
        <v>1614.9796741768005</v>
      </c>
      <c r="AF63" s="95">
        <v>1614.9796741768005</v>
      </c>
      <c r="AG63" s="96">
        <v>205.96243232197199</v>
      </c>
    </row>
    <row r="64" spans="6:33" x14ac:dyDescent="0.3">
      <c r="G64" s="259"/>
      <c r="H64" s="80" t="s">
        <v>81</v>
      </c>
      <c r="I64" s="85">
        <v>0</v>
      </c>
      <c r="J64" s="85">
        <v>123.21007935782629</v>
      </c>
      <c r="K64" s="85">
        <v>123.21007935782629</v>
      </c>
      <c r="L64" s="85">
        <v>277.00454665911599</v>
      </c>
      <c r="M64" s="85">
        <v>229.15329705387742</v>
      </c>
      <c r="N64" s="85">
        <v>229.15329705387742</v>
      </c>
      <c r="O64" s="86">
        <v>60.617705833891435</v>
      </c>
      <c r="P64" s="6"/>
      <c r="Q64" s="80" t="s">
        <v>81</v>
      </c>
      <c r="R64" s="89">
        <v>0</v>
      </c>
      <c r="S64" s="89">
        <v>385.03149799320715</v>
      </c>
      <c r="T64" s="89">
        <v>385.03149799320715</v>
      </c>
      <c r="U64" s="89">
        <v>865.63920830973746</v>
      </c>
      <c r="V64" s="89">
        <v>716.10405329336697</v>
      </c>
      <c r="W64" s="89">
        <v>716.10405329336697</v>
      </c>
      <c r="X64" s="90">
        <v>189.43033073091073</v>
      </c>
      <c r="Y64" s="6"/>
      <c r="Z64" s="80" t="s">
        <v>81</v>
      </c>
      <c r="AA64" s="95">
        <v>0</v>
      </c>
      <c r="AB64" s="95">
        <v>693.05669638777294</v>
      </c>
      <c r="AC64" s="95">
        <v>693.05669638777294</v>
      </c>
      <c r="AD64" s="95">
        <v>1558.1505749575274</v>
      </c>
      <c r="AE64" s="95">
        <v>1288.9872959280606</v>
      </c>
      <c r="AF64" s="95">
        <v>1288.9872959280606</v>
      </c>
      <c r="AG64" s="96">
        <v>340.97459531563931</v>
      </c>
    </row>
    <row r="65" spans="7:33" x14ac:dyDescent="0.3">
      <c r="G65" s="259"/>
      <c r="H65" s="80" t="s">
        <v>82</v>
      </c>
      <c r="I65" s="85">
        <v>0</v>
      </c>
      <c r="J65" s="85">
        <v>0</v>
      </c>
      <c r="K65" s="85">
        <v>82.752352964145715</v>
      </c>
      <c r="L65" s="85">
        <v>143.00267876268023</v>
      </c>
      <c r="M65" s="85">
        <v>72.718285748459905</v>
      </c>
      <c r="N65" s="85">
        <v>72.718285748459905</v>
      </c>
      <c r="O65" s="86">
        <v>15.016658945214012</v>
      </c>
      <c r="P65" s="6"/>
      <c r="Q65" s="80" t="s">
        <v>82</v>
      </c>
      <c r="R65" s="89">
        <v>0</v>
      </c>
      <c r="S65" s="89">
        <v>0</v>
      </c>
      <c r="T65" s="89">
        <v>331.00941185658286</v>
      </c>
      <c r="U65" s="89">
        <v>572.01071505072093</v>
      </c>
      <c r="V65" s="89">
        <v>290.87314299383962</v>
      </c>
      <c r="W65" s="89">
        <v>290.87314299383962</v>
      </c>
      <c r="X65" s="90">
        <v>60.066635780856046</v>
      </c>
      <c r="Y65" s="6"/>
      <c r="Z65" s="80" t="s">
        <v>82</v>
      </c>
      <c r="AA65" s="95">
        <v>0</v>
      </c>
      <c r="AB65" s="95">
        <v>0</v>
      </c>
      <c r="AC65" s="95">
        <v>620.64264723109295</v>
      </c>
      <c r="AD65" s="95">
        <v>1072.5200907201017</v>
      </c>
      <c r="AE65" s="95">
        <v>545.38714311344927</v>
      </c>
      <c r="AF65" s="95">
        <v>545.38714311344927</v>
      </c>
      <c r="AG65" s="96">
        <v>112.62494208910509</v>
      </c>
    </row>
    <row r="66" spans="7:33" x14ac:dyDescent="0.3">
      <c r="G66" s="259"/>
      <c r="H66" s="80" t="s">
        <v>83</v>
      </c>
      <c r="I66" s="85">
        <v>0</v>
      </c>
      <c r="J66" s="85">
        <v>0</v>
      </c>
      <c r="K66" s="85">
        <v>0</v>
      </c>
      <c r="L66" s="85">
        <v>0</v>
      </c>
      <c r="M66" s="85">
        <v>24.769450821329691</v>
      </c>
      <c r="N66" s="85">
        <v>24.769450821329691</v>
      </c>
      <c r="O66" s="86">
        <v>3.8689709973525406</v>
      </c>
      <c r="P66" s="6"/>
      <c r="Q66" s="80" t="s">
        <v>83</v>
      </c>
      <c r="R66" s="89">
        <v>0</v>
      </c>
      <c r="S66" s="89">
        <v>0</v>
      </c>
      <c r="T66" s="89">
        <v>0</v>
      </c>
      <c r="U66" s="89">
        <v>0</v>
      </c>
      <c r="V66" s="89">
        <v>247.69450821329687</v>
      </c>
      <c r="W66" s="89">
        <v>247.69450821329687</v>
      </c>
      <c r="X66" s="90">
        <v>38.689709973525403</v>
      </c>
      <c r="Y66" s="6"/>
      <c r="Z66" s="80" t="s">
        <v>83</v>
      </c>
      <c r="AA66" s="95">
        <v>0</v>
      </c>
      <c r="AB66" s="95">
        <v>0</v>
      </c>
      <c r="AC66" s="95">
        <v>0</v>
      </c>
      <c r="AD66" s="95">
        <v>0</v>
      </c>
      <c r="AE66" s="95">
        <v>247.69450821329687</v>
      </c>
      <c r="AF66" s="95">
        <v>247.69450821329687</v>
      </c>
      <c r="AG66" s="96">
        <v>38.689709973525403</v>
      </c>
    </row>
    <row r="67" spans="7:33" ht="15" thickBot="1" x14ac:dyDescent="0.35">
      <c r="G67" s="260"/>
      <c r="H67" s="81" t="s">
        <v>84</v>
      </c>
      <c r="I67" s="87">
        <v>0</v>
      </c>
      <c r="J67" s="87">
        <v>0</v>
      </c>
      <c r="K67" s="87">
        <v>0</v>
      </c>
      <c r="L67" s="87">
        <v>0</v>
      </c>
      <c r="M67" s="87">
        <v>0</v>
      </c>
      <c r="N67" s="87">
        <v>0</v>
      </c>
      <c r="O67" s="88">
        <v>0</v>
      </c>
      <c r="P67" s="6"/>
      <c r="Q67" s="81" t="s">
        <v>84</v>
      </c>
      <c r="R67" s="91">
        <v>0</v>
      </c>
      <c r="S67" s="91">
        <v>0</v>
      </c>
      <c r="T67" s="91">
        <v>0</v>
      </c>
      <c r="U67" s="91">
        <v>0</v>
      </c>
      <c r="V67" s="91">
        <v>0</v>
      </c>
      <c r="W67" s="91">
        <v>0</v>
      </c>
      <c r="X67" s="92">
        <v>0</v>
      </c>
      <c r="Y67" s="6"/>
      <c r="Z67" s="81" t="s">
        <v>84</v>
      </c>
      <c r="AA67" s="97">
        <v>0</v>
      </c>
      <c r="AB67" s="97">
        <v>0</v>
      </c>
      <c r="AC67" s="97">
        <v>0</v>
      </c>
      <c r="AD67" s="97">
        <v>0</v>
      </c>
      <c r="AE67" s="97">
        <v>0</v>
      </c>
      <c r="AF67" s="97">
        <v>0</v>
      </c>
      <c r="AG67" s="98">
        <v>0</v>
      </c>
    </row>
    <row r="68" spans="7:33" ht="15" thickBot="1" x14ac:dyDescent="0.35">
      <c r="H68" s="73"/>
      <c r="I68" s="6"/>
      <c r="J68" s="6"/>
      <c r="K68" s="6"/>
      <c r="L68" s="6"/>
      <c r="M68" s="6"/>
      <c r="N68" s="6"/>
      <c r="O68" s="6"/>
      <c r="P68" s="6"/>
      <c r="Q68" s="73"/>
      <c r="R68" s="6"/>
      <c r="S68" s="6"/>
      <c r="T68" s="6"/>
      <c r="U68" s="6"/>
      <c r="V68" s="6"/>
      <c r="W68" s="6"/>
      <c r="X68" s="6"/>
      <c r="Y68" s="6"/>
      <c r="Z68" s="73"/>
      <c r="AA68" s="6"/>
      <c r="AB68" s="6"/>
      <c r="AC68" s="6"/>
      <c r="AD68" s="6"/>
      <c r="AE68" s="6"/>
      <c r="AF68" s="6"/>
      <c r="AG68" s="6"/>
    </row>
    <row r="69" spans="7:33" x14ac:dyDescent="0.3">
      <c r="G69" s="268" t="s">
        <v>70</v>
      </c>
      <c r="H69" s="79" t="s">
        <v>85</v>
      </c>
      <c r="I69" s="65" t="s">
        <v>60</v>
      </c>
      <c r="J69" s="65" t="s">
        <v>61</v>
      </c>
      <c r="K69" s="65" t="s">
        <v>62</v>
      </c>
      <c r="L69" s="65" t="s">
        <v>63</v>
      </c>
      <c r="M69" s="65" t="s">
        <v>64</v>
      </c>
      <c r="N69" s="65" t="s">
        <v>65</v>
      </c>
      <c r="O69" s="66" t="s">
        <v>66</v>
      </c>
      <c r="P69" s="6"/>
      <c r="Q69" s="79" t="s">
        <v>85</v>
      </c>
      <c r="R69" s="65" t="s">
        <v>60</v>
      </c>
      <c r="S69" s="65" t="s">
        <v>61</v>
      </c>
      <c r="T69" s="65" t="s">
        <v>62</v>
      </c>
      <c r="U69" s="65" t="s">
        <v>63</v>
      </c>
      <c r="V69" s="65" t="s">
        <v>64</v>
      </c>
      <c r="W69" s="65" t="s">
        <v>65</v>
      </c>
      <c r="X69" s="66" t="s">
        <v>66</v>
      </c>
      <c r="Y69" s="6"/>
      <c r="Z69" s="79" t="s">
        <v>85</v>
      </c>
      <c r="AA69" s="65" t="s">
        <v>60</v>
      </c>
      <c r="AB69" s="65" t="s">
        <v>61</v>
      </c>
      <c r="AC69" s="65" t="s">
        <v>62</v>
      </c>
      <c r="AD69" s="65" t="s">
        <v>63</v>
      </c>
      <c r="AE69" s="65" t="s">
        <v>64</v>
      </c>
      <c r="AF69" s="65" t="s">
        <v>65</v>
      </c>
      <c r="AG69" s="66" t="s">
        <v>66</v>
      </c>
    </row>
    <row r="70" spans="7:33" x14ac:dyDescent="0.3">
      <c r="G70" s="269"/>
      <c r="H70" s="80" t="s">
        <v>78</v>
      </c>
      <c r="I70" s="85">
        <v>0</v>
      </c>
      <c r="J70" s="85">
        <v>0</v>
      </c>
      <c r="K70" s="85">
        <v>0</v>
      </c>
      <c r="L70" s="85">
        <v>0</v>
      </c>
      <c r="M70" s="85">
        <v>0</v>
      </c>
      <c r="N70" s="85">
        <v>0</v>
      </c>
      <c r="O70" s="86">
        <v>0</v>
      </c>
      <c r="P70" s="6"/>
      <c r="Q70" s="80" t="s">
        <v>78</v>
      </c>
      <c r="R70" s="89">
        <v>0</v>
      </c>
      <c r="S70" s="89">
        <v>0</v>
      </c>
      <c r="T70" s="89">
        <v>0</v>
      </c>
      <c r="U70" s="89">
        <v>0</v>
      </c>
      <c r="V70" s="89">
        <v>0</v>
      </c>
      <c r="W70" s="89">
        <v>0</v>
      </c>
      <c r="X70" s="90">
        <v>0</v>
      </c>
      <c r="Y70" s="6"/>
      <c r="Z70" s="80" t="s">
        <v>78</v>
      </c>
      <c r="AA70" s="95">
        <v>0</v>
      </c>
      <c r="AB70" s="95">
        <v>0</v>
      </c>
      <c r="AC70" s="95">
        <v>0</v>
      </c>
      <c r="AD70" s="95">
        <v>0</v>
      </c>
      <c r="AE70" s="95">
        <v>0</v>
      </c>
      <c r="AF70" s="95">
        <v>0</v>
      </c>
      <c r="AG70" s="96">
        <v>0</v>
      </c>
    </row>
    <row r="71" spans="7:33" x14ac:dyDescent="0.3">
      <c r="G71" s="269"/>
      <c r="H71" s="80" t="s">
        <v>79</v>
      </c>
      <c r="I71" s="85">
        <v>0</v>
      </c>
      <c r="J71" s="85">
        <v>2545.6814025200197</v>
      </c>
      <c r="K71" s="85">
        <v>3058.057232623974</v>
      </c>
      <c r="L71" s="85">
        <v>3586.928513928628</v>
      </c>
      <c r="M71" s="85">
        <v>5203.3697490548175</v>
      </c>
      <c r="N71" s="85">
        <v>8211.1909947058593</v>
      </c>
      <c r="O71" s="86">
        <v>9397.5076906466584</v>
      </c>
      <c r="P71" s="6"/>
      <c r="Q71" s="80" t="s">
        <v>79</v>
      </c>
      <c r="R71" s="89">
        <v>0</v>
      </c>
      <c r="S71" s="89">
        <v>2545.6814025200197</v>
      </c>
      <c r="T71" s="89">
        <v>3058.057232623974</v>
      </c>
      <c r="U71" s="89">
        <v>3586.928513928628</v>
      </c>
      <c r="V71" s="89">
        <v>5203.3697490548175</v>
      </c>
      <c r="W71" s="89">
        <v>8211.1909947058593</v>
      </c>
      <c r="X71" s="90">
        <v>9397.5076906466584</v>
      </c>
      <c r="Y71" s="6"/>
      <c r="Z71" s="80" t="s">
        <v>79</v>
      </c>
      <c r="AA71" s="95">
        <v>0</v>
      </c>
      <c r="AB71" s="95">
        <v>2545.6814025200197</v>
      </c>
      <c r="AC71" s="95">
        <v>3058.057232623974</v>
      </c>
      <c r="AD71" s="95">
        <v>3586.928513928628</v>
      </c>
      <c r="AE71" s="95">
        <v>5203.3697490548175</v>
      </c>
      <c r="AF71" s="95">
        <v>8211.1909947058593</v>
      </c>
      <c r="AG71" s="96">
        <v>9397.5076906466584</v>
      </c>
    </row>
    <row r="72" spans="7:33" x14ac:dyDescent="0.3">
      <c r="G72" s="269"/>
      <c r="H72" s="80" t="s">
        <v>80</v>
      </c>
      <c r="I72" s="85">
        <v>0</v>
      </c>
      <c r="J72" s="85">
        <v>1912.7865031510594</v>
      </c>
      <c r="K72" s="85">
        <v>2425.1623332550139</v>
      </c>
      <c r="L72" s="85">
        <v>2954.033614559668</v>
      </c>
      <c r="M72" s="85">
        <v>4570.4748496858574</v>
      </c>
      <c r="N72" s="85">
        <v>7578.2960953369002</v>
      </c>
      <c r="O72" s="86">
        <v>8764.6127912776992</v>
      </c>
      <c r="P72" s="6"/>
      <c r="Q72" s="80" t="s">
        <v>80</v>
      </c>
      <c r="R72" s="89">
        <v>0</v>
      </c>
      <c r="S72" s="89">
        <v>1912.7865031510594</v>
      </c>
      <c r="T72" s="89">
        <v>2425.1623332550139</v>
      </c>
      <c r="U72" s="89">
        <v>2954.033614559668</v>
      </c>
      <c r="V72" s="89">
        <v>4570.4748496858574</v>
      </c>
      <c r="W72" s="89">
        <v>7578.2960953369002</v>
      </c>
      <c r="X72" s="90">
        <v>8764.6127912776992</v>
      </c>
      <c r="Y72" s="6"/>
      <c r="Z72" s="80" t="s">
        <v>80</v>
      </c>
      <c r="AA72" s="95">
        <v>0</v>
      </c>
      <c r="AB72" s="95">
        <v>1912.7865031510594</v>
      </c>
      <c r="AC72" s="95">
        <v>2425.1623332550139</v>
      </c>
      <c r="AD72" s="95">
        <v>2954.033614559668</v>
      </c>
      <c r="AE72" s="95">
        <v>4570.4748496858574</v>
      </c>
      <c r="AF72" s="95">
        <v>7578.2960953369002</v>
      </c>
      <c r="AG72" s="96">
        <v>8764.6127912776992</v>
      </c>
    </row>
    <row r="73" spans="7:33" x14ac:dyDescent="0.3">
      <c r="G73" s="269"/>
      <c r="H73" s="80" t="s">
        <v>81</v>
      </c>
      <c r="I73" s="85">
        <v>0</v>
      </c>
      <c r="J73" s="85">
        <v>802.26304678305962</v>
      </c>
      <c r="K73" s="85">
        <v>1314.6388768870138</v>
      </c>
      <c r="L73" s="85">
        <v>1843.5101581916679</v>
      </c>
      <c r="M73" s="85">
        <v>3459.9513933178578</v>
      </c>
      <c r="N73" s="85">
        <v>6467.7726389688996</v>
      </c>
      <c r="O73" s="86">
        <v>7654.0893349096987</v>
      </c>
      <c r="P73" s="6"/>
      <c r="Q73" s="80" t="s">
        <v>81</v>
      </c>
      <c r="R73" s="89">
        <v>0</v>
      </c>
      <c r="S73" s="89">
        <v>802.26304678305962</v>
      </c>
      <c r="T73" s="89">
        <v>1314.6388768870138</v>
      </c>
      <c r="U73" s="89">
        <v>1843.5101581916679</v>
      </c>
      <c r="V73" s="89">
        <v>3459.9513933178578</v>
      </c>
      <c r="W73" s="89">
        <v>6467.7726389688996</v>
      </c>
      <c r="X73" s="90">
        <v>7654.0893349096987</v>
      </c>
      <c r="Y73" s="6"/>
      <c r="Z73" s="80" t="s">
        <v>81</v>
      </c>
      <c r="AA73" s="95">
        <v>0</v>
      </c>
      <c r="AB73" s="95">
        <v>802.26304678305962</v>
      </c>
      <c r="AC73" s="95">
        <v>1314.6388768870138</v>
      </c>
      <c r="AD73" s="95">
        <v>1843.5101581916679</v>
      </c>
      <c r="AE73" s="95">
        <v>3459.9513933178578</v>
      </c>
      <c r="AF73" s="95">
        <v>6467.7726389688996</v>
      </c>
      <c r="AG73" s="96">
        <v>7654.0893349096987</v>
      </c>
    </row>
    <row r="74" spans="7:33" x14ac:dyDescent="0.3">
      <c r="G74" s="269"/>
      <c r="H74" s="80" t="s">
        <v>82</v>
      </c>
      <c r="I74" s="85">
        <v>0</v>
      </c>
      <c r="J74" s="85">
        <v>0</v>
      </c>
      <c r="K74" s="85">
        <v>70.920332071013945</v>
      </c>
      <c r="L74" s="85">
        <v>599.79161337566802</v>
      </c>
      <c r="M74" s="85">
        <v>2216.2328485018579</v>
      </c>
      <c r="N74" s="85">
        <v>5224.0540941528998</v>
      </c>
      <c r="O74" s="86">
        <v>6410.3707900936997</v>
      </c>
      <c r="P74" s="6"/>
      <c r="Q74" s="80" t="s">
        <v>82</v>
      </c>
      <c r="R74" s="89">
        <v>0</v>
      </c>
      <c r="S74" s="89">
        <v>0</v>
      </c>
      <c r="T74" s="89">
        <v>70.920332071013945</v>
      </c>
      <c r="U74" s="89">
        <v>599.79161337566802</v>
      </c>
      <c r="V74" s="89">
        <v>2216.2328485018579</v>
      </c>
      <c r="W74" s="89">
        <v>5224.0540941528998</v>
      </c>
      <c r="X74" s="90">
        <v>6410.3707900936997</v>
      </c>
      <c r="Y74" s="6"/>
      <c r="Z74" s="80" t="s">
        <v>82</v>
      </c>
      <c r="AA74" s="95">
        <v>0</v>
      </c>
      <c r="AB74" s="95">
        <v>0</v>
      </c>
      <c r="AC74" s="95">
        <v>70.920332071013945</v>
      </c>
      <c r="AD74" s="95">
        <v>599.79161337566802</v>
      </c>
      <c r="AE74" s="95">
        <v>2216.2328485018579</v>
      </c>
      <c r="AF74" s="95">
        <v>5224.0540941528998</v>
      </c>
      <c r="AG74" s="96">
        <v>6410.3707900936997</v>
      </c>
    </row>
    <row r="75" spans="7:33" x14ac:dyDescent="0.3">
      <c r="G75" s="269"/>
      <c r="H75" s="80" t="s">
        <v>83</v>
      </c>
      <c r="I75" s="85">
        <v>0</v>
      </c>
      <c r="J75" s="85">
        <v>0</v>
      </c>
      <c r="K75" s="85">
        <v>0</v>
      </c>
      <c r="L75" s="85">
        <v>0</v>
      </c>
      <c r="M75" s="85">
        <v>796.23775301385831</v>
      </c>
      <c r="N75" s="85">
        <v>3804.0589986649002</v>
      </c>
      <c r="O75" s="86">
        <v>4990.3756946056992</v>
      </c>
      <c r="P75" s="6"/>
      <c r="Q75" s="80" t="s">
        <v>83</v>
      </c>
      <c r="R75" s="89">
        <v>0</v>
      </c>
      <c r="S75" s="89">
        <v>0</v>
      </c>
      <c r="T75" s="89">
        <v>0</v>
      </c>
      <c r="U75" s="89">
        <v>0</v>
      </c>
      <c r="V75" s="89">
        <v>796.23775301385831</v>
      </c>
      <c r="W75" s="89">
        <v>3804.0589986649002</v>
      </c>
      <c r="X75" s="90">
        <v>4990.3756946056992</v>
      </c>
      <c r="Y75" s="6"/>
      <c r="Z75" s="80" t="s">
        <v>83</v>
      </c>
      <c r="AA75" s="95">
        <v>0</v>
      </c>
      <c r="AB75" s="95">
        <v>0</v>
      </c>
      <c r="AC75" s="95">
        <v>0</v>
      </c>
      <c r="AD75" s="95">
        <v>0</v>
      </c>
      <c r="AE75" s="95">
        <v>796.23775301385831</v>
      </c>
      <c r="AF75" s="95">
        <v>3804.0589986649002</v>
      </c>
      <c r="AG75" s="96">
        <v>4990.3756946056992</v>
      </c>
    </row>
    <row r="76" spans="7:33" ht="15" thickBot="1" x14ac:dyDescent="0.35">
      <c r="G76" s="270"/>
      <c r="H76" s="81" t="s">
        <v>84</v>
      </c>
      <c r="I76" s="87">
        <v>0</v>
      </c>
      <c r="J76" s="87">
        <v>0</v>
      </c>
      <c r="K76" s="87">
        <v>0</v>
      </c>
      <c r="L76" s="87">
        <v>0</v>
      </c>
      <c r="M76" s="87">
        <v>0</v>
      </c>
      <c r="N76" s="87">
        <v>0</v>
      </c>
      <c r="O76" s="88">
        <v>0</v>
      </c>
      <c r="P76" s="6"/>
      <c r="Q76" s="81" t="s">
        <v>84</v>
      </c>
      <c r="R76" s="91">
        <v>0</v>
      </c>
      <c r="S76" s="91">
        <v>0</v>
      </c>
      <c r="T76" s="91">
        <v>0</v>
      </c>
      <c r="U76" s="91">
        <v>0</v>
      </c>
      <c r="V76" s="91">
        <v>0</v>
      </c>
      <c r="W76" s="91">
        <v>0</v>
      </c>
      <c r="X76" s="92">
        <v>0</v>
      </c>
      <c r="Y76" s="6"/>
      <c r="Z76" s="81" t="s">
        <v>84</v>
      </c>
      <c r="AA76" s="97">
        <v>0</v>
      </c>
      <c r="AB76" s="97">
        <v>0</v>
      </c>
      <c r="AC76" s="97">
        <v>0</v>
      </c>
      <c r="AD76" s="97">
        <v>0</v>
      </c>
      <c r="AE76" s="97">
        <v>0</v>
      </c>
      <c r="AF76" s="97">
        <v>0</v>
      </c>
      <c r="AG76" s="98">
        <v>0</v>
      </c>
    </row>
    <row r="77" spans="7:33" ht="15" thickBot="1" x14ac:dyDescent="0.35">
      <c r="G77" s="61"/>
      <c r="H77" s="73"/>
      <c r="I77" s="6"/>
      <c r="J77" s="6"/>
      <c r="K77" s="6"/>
      <c r="L77" s="6"/>
      <c r="M77" s="6"/>
      <c r="N77" s="6"/>
      <c r="O77" s="6"/>
      <c r="P77" s="6"/>
      <c r="Q77" s="73"/>
      <c r="R77" s="6"/>
      <c r="S77" s="6"/>
      <c r="T77" s="6"/>
      <c r="U77" s="6"/>
      <c r="V77" s="6"/>
      <c r="W77" s="6"/>
      <c r="X77" s="6"/>
      <c r="Y77" s="6"/>
      <c r="Z77" s="73"/>
      <c r="AA77" s="6"/>
      <c r="AB77" s="6"/>
      <c r="AC77" s="6"/>
      <c r="AD77" s="6"/>
      <c r="AE77" s="6"/>
      <c r="AF77" s="6"/>
      <c r="AG77" s="6"/>
    </row>
    <row r="78" spans="7:33" x14ac:dyDescent="0.3">
      <c r="G78" s="268" t="s">
        <v>71</v>
      </c>
      <c r="H78" s="79" t="s">
        <v>85</v>
      </c>
      <c r="I78" s="65" t="s">
        <v>60</v>
      </c>
      <c r="J78" s="65" t="s">
        <v>61</v>
      </c>
      <c r="K78" s="65" t="s">
        <v>62</v>
      </c>
      <c r="L78" s="65" t="s">
        <v>63</v>
      </c>
      <c r="M78" s="65" t="s">
        <v>64</v>
      </c>
      <c r="N78" s="65" t="s">
        <v>65</v>
      </c>
      <c r="O78" s="66" t="s">
        <v>66</v>
      </c>
      <c r="P78" s="6"/>
      <c r="Q78" s="79" t="s">
        <v>85</v>
      </c>
      <c r="R78" s="65" t="s">
        <v>60</v>
      </c>
      <c r="S78" s="65" t="s">
        <v>61</v>
      </c>
      <c r="T78" s="65" t="s">
        <v>62</v>
      </c>
      <c r="U78" s="65" t="s">
        <v>63</v>
      </c>
      <c r="V78" s="65" t="s">
        <v>64</v>
      </c>
      <c r="W78" s="65" t="s">
        <v>65</v>
      </c>
      <c r="X78" s="66" t="s">
        <v>66</v>
      </c>
      <c r="Y78" s="6"/>
      <c r="Z78" s="79" t="s">
        <v>85</v>
      </c>
      <c r="AA78" s="65" t="s">
        <v>60</v>
      </c>
      <c r="AB78" s="65" t="s">
        <v>61</v>
      </c>
      <c r="AC78" s="65" t="s">
        <v>62</v>
      </c>
      <c r="AD78" s="65" t="s">
        <v>63</v>
      </c>
      <c r="AE78" s="65" t="s">
        <v>64</v>
      </c>
      <c r="AF78" s="65" t="s">
        <v>65</v>
      </c>
      <c r="AG78" s="66" t="s">
        <v>66</v>
      </c>
    </row>
    <row r="79" spans="7:33" x14ac:dyDescent="0.3">
      <c r="G79" s="269"/>
      <c r="H79" s="80" t="s">
        <v>78</v>
      </c>
      <c r="I79" s="85">
        <f>I61*I70</f>
        <v>0</v>
      </c>
      <c r="J79" s="85">
        <f t="shared" ref="J79:O79" si="35">J61*J70</f>
        <v>0</v>
      </c>
      <c r="K79" s="85">
        <f t="shared" si="35"/>
        <v>0</v>
      </c>
      <c r="L79" s="85">
        <f t="shared" si="35"/>
        <v>0</v>
      </c>
      <c r="M79" s="85">
        <f t="shared" si="35"/>
        <v>0</v>
      </c>
      <c r="N79" s="85">
        <f t="shared" si="35"/>
        <v>0</v>
      </c>
      <c r="O79" s="86">
        <f t="shared" si="35"/>
        <v>0</v>
      </c>
      <c r="P79" s="6"/>
      <c r="Q79" s="80" t="s">
        <v>78</v>
      </c>
      <c r="R79" s="89">
        <f>R61*R70</f>
        <v>0</v>
      </c>
      <c r="S79" s="89">
        <f t="shared" ref="S79:X79" si="36">S61*S70</f>
        <v>0</v>
      </c>
      <c r="T79" s="89">
        <f t="shared" si="36"/>
        <v>0</v>
      </c>
      <c r="U79" s="89">
        <f t="shared" si="36"/>
        <v>0</v>
      </c>
      <c r="V79" s="89">
        <f t="shared" si="36"/>
        <v>0</v>
      </c>
      <c r="W79" s="89">
        <f t="shared" si="36"/>
        <v>0</v>
      </c>
      <c r="X79" s="90">
        <f t="shared" si="36"/>
        <v>0</v>
      </c>
      <c r="Y79" s="6"/>
      <c r="Z79" s="80" t="s">
        <v>78</v>
      </c>
      <c r="AA79" s="95">
        <f t="shared" ref="AA79:AG79" si="37">AA61*AA70</f>
        <v>0</v>
      </c>
      <c r="AB79" s="95">
        <f t="shared" si="37"/>
        <v>0</v>
      </c>
      <c r="AC79" s="95">
        <f t="shared" si="37"/>
        <v>0</v>
      </c>
      <c r="AD79" s="95">
        <f t="shared" si="37"/>
        <v>0</v>
      </c>
      <c r="AE79" s="95">
        <f t="shared" si="37"/>
        <v>0</v>
      </c>
      <c r="AF79" s="95">
        <f t="shared" si="37"/>
        <v>0</v>
      </c>
      <c r="AG79" s="96">
        <f t="shared" si="37"/>
        <v>0</v>
      </c>
    </row>
    <row r="80" spans="7:33" x14ac:dyDescent="0.3">
      <c r="G80" s="269"/>
      <c r="H80" s="80" t="s">
        <v>79</v>
      </c>
      <c r="I80" s="85">
        <f t="shared" ref="I80:O80" si="38">I62*I71</f>
        <v>0</v>
      </c>
      <c r="J80" s="85">
        <f t="shared" si="38"/>
        <v>219984.22517588618</v>
      </c>
      <c r="K80" s="85">
        <f t="shared" si="38"/>
        <v>264261.01482941135</v>
      </c>
      <c r="L80" s="85">
        <f t="shared" si="38"/>
        <v>1509665.5869916307</v>
      </c>
      <c r="M80" s="85">
        <f t="shared" si="38"/>
        <v>759896.4985184801</v>
      </c>
      <c r="N80" s="85">
        <f t="shared" si="38"/>
        <v>1199156.6208949268</v>
      </c>
      <c r="O80" s="86">
        <f t="shared" si="38"/>
        <v>122022.76676124064</v>
      </c>
      <c r="P80" s="6"/>
      <c r="Q80" s="80" t="s">
        <v>79</v>
      </c>
      <c r="R80" s="89">
        <f t="shared" ref="R80:X80" si="39">R62*R71</f>
        <v>0</v>
      </c>
      <c r="S80" s="89">
        <f t="shared" si="39"/>
        <v>761483.85637806752</v>
      </c>
      <c r="T80" s="89">
        <f t="shared" si="39"/>
        <v>914749.66671719309</v>
      </c>
      <c r="U80" s="89">
        <f t="shared" si="39"/>
        <v>5225765.4934325675</v>
      </c>
      <c r="V80" s="89">
        <f t="shared" si="39"/>
        <v>2630410.956410123</v>
      </c>
      <c r="W80" s="89">
        <f t="shared" si="39"/>
        <v>4150926.7646362847</v>
      </c>
      <c r="X80" s="90">
        <f t="shared" si="39"/>
        <v>422386.50032737135</v>
      </c>
      <c r="Y80" s="6"/>
      <c r="Z80" s="80" t="s">
        <v>79</v>
      </c>
      <c r="AA80" s="95">
        <f t="shared" ref="AA80:AG80" si="40">AA62*AA71</f>
        <v>0</v>
      </c>
      <c r="AB80" s="95">
        <f t="shared" si="40"/>
        <v>1184530.4432547714</v>
      </c>
      <c r="AC80" s="95">
        <f t="shared" si="40"/>
        <v>1422943.9260045225</v>
      </c>
      <c r="AD80" s="95">
        <f t="shared" si="40"/>
        <v>8128968.545339548</v>
      </c>
      <c r="AE80" s="95">
        <f t="shared" si="40"/>
        <v>4091750.3766379692</v>
      </c>
      <c r="AF80" s="95">
        <f t="shared" si="40"/>
        <v>6456997.1894342201</v>
      </c>
      <c r="AG80" s="96">
        <f t="shared" si="40"/>
        <v>657045.66717591102</v>
      </c>
    </row>
    <row r="81" spans="7:33" x14ac:dyDescent="0.3">
      <c r="G81" s="269"/>
      <c r="H81" s="80" t="s">
        <v>80</v>
      </c>
      <c r="I81" s="85">
        <f t="shared" ref="I81:O81" si="41">I63*I72</f>
        <v>0</v>
      </c>
      <c r="J81" s="85">
        <f t="shared" si="41"/>
        <v>547352.66752999811</v>
      </c>
      <c r="K81" s="85">
        <f t="shared" si="41"/>
        <v>693971.37114553095</v>
      </c>
      <c r="L81" s="85">
        <f t="shared" si="41"/>
        <v>1598035.0038652141</v>
      </c>
      <c r="M81" s="85">
        <f t="shared" si="41"/>
        <v>1230203.9972631547</v>
      </c>
      <c r="N81" s="85">
        <f t="shared" si="41"/>
        <v>2039799.0264770845</v>
      </c>
      <c r="O81" s="86">
        <f t="shared" si="41"/>
        <v>300863.49480863719</v>
      </c>
      <c r="P81" s="6"/>
      <c r="Q81" s="80" t="s">
        <v>80</v>
      </c>
      <c r="R81" s="89">
        <f t="shared" ref="R81:X81" si="42">R63*R72</f>
        <v>0</v>
      </c>
      <c r="S81" s="89">
        <f t="shared" si="42"/>
        <v>2189410.6701199925</v>
      </c>
      <c r="T81" s="89">
        <f t="shared" si="42"/>
        <v>2775885.4845821238</v>
      </c>
      <c r="U81" s="89">
        <f t="shared" si="42"/>
        <v>6392140.0154608563</v>
      </c>
      <c r="V81" s="89">
        <f t="shared" si="42"/>
        <v>4920815.9890526189</v>
      </c>
      <c r="W81" s="89">
        <f t="shared" si="42"/>
        <v>8159196.105908338</v>
      </c>
      <c r="X81" s="90">
        <f t="shared" si="42"/>
        <v>1203453.9792345488</v>
      </c>
      <c r="Y81" s="6"/>
      <c r="Z81" s="80" t="s">
        <v>80</v>
      </c>
      <c r="AA81" s="95">
        <f t="shared" ref="AA81:AG81" si="43">AA63*AA72</f>
        <v>0</v>
      </c>
      <c r="AB81" s="95">
        <f t="shared" si="43"/>
        <v>3284116.0051799887</v>
      </c>
      <c r="AC81" s="95">
        <f t="shared" si="43"/>
        <v>4163828.2268731855</v>
      </c>
      <c r="AD81" s="95">
        <f t="shared" si="43"/>
        <v>9588210.0231912844</v>
      </c>
      <c r="AE81" s="95">
        <f t="shared" si="43"/>
        <v>7381223.9835789269</v>
      </c>
      <c r="AF81" s="95">
        <f t="shared" si="43"/>
        <v>12238794.158862507</v>
      </c>
      <c r="AG81" s="96">
        <f t="shared" si="43"/>
        <v>1805180.9688518231</v>
      </c>
    </row>
    <row r="82" spans="7:33" x14ac:dyDescent="0.3">
      <c r="G82" s="269"/>
      <c r="H82" s="80" t="s">
        <v>81</v>
      </c>
      <c r="I82" s="85">
        <f t="shared" ref="I82:O82" si="44">I64*I73</f>
        <v>0</v>
      </c>
      <c r="J82" s="85">
        <f t="shared" si="44"/>
        <v>98846.893659992274</v>
      </c>
      <c r="K82" s="85">
        <f t="shared" si="44"/>
        <v>161976.76034813258</v>
      </c>
      <c r="L82" s="85">
        <f t="shared" si="44"/>
        <v>510660.69563135813</v>
      </c>
      <c r="M82" s="85">
        <f t="shared" si="44"/>
        <v>792859.26942494418</v>
      </c>
      <c r="N82" s="85">
        <f t="shared" si="44"/>
        <v>1482111.4248145809</v>
      </c>
      <c r="O82" s="86">
        <f t="shared" si="44"/>
        <v>463973.33572988183</v>
      </c>
      <c r="P82" s="6"/>
      <c r="Q82" s="80" t="s">
        <v>81</v>
      </c>
      <c r="R82" s="89">
        <f t="shared" ref="R82:X82" si="45">R64*R73</f>
        <v>0</v>
      </c>
      <c r="S82" s="89">
        <f t="shared" si="45"/>
        <v>308896.54268747586</v>
      </c>
      <c r="T82" s="89">
        <f t="shared" si="45"/>
        <v>506177.37608791434</v>
      </c>
      <c r="U82" s="89">
        <f t="shared" si="45"/>
        <v>1595814.6738479943</v>
      </c>
      <c r="V82" s="89">
        <f t="shared" si="45"/>
        <v>2477685.2169529507</v>
      </c>
      <c r="W82" s="89">
        <f t="shared" si="45"/>
        <v>4631598.2025455656</v>
      </c>
      <c r="X82" s="90">
        <f t="shared" si="45"/>
        <v>1449916.6741558807</v>
      </c>
      <c r="Y82" s="6"/>
      <c r="Z82" s="80" t="s">
        <v>81</v>
      </c>
      <c r="AA82" s="95">
        <f t="shared" ref="AA82:AG82" si="46">AA64*AA73</f>
        <v>0</v>
      </c>
      <c r="AB82" s="95">
        <f t="shared" si="46"/>
        <v>556013.77683745662</v>
      </c>
      <c r="AC82" s="95">
        <f t="shared" si="46"/>
        <v>911119.2769582459</v>
      </c>
      <c r="AD82" s="95">
        <f t="shared" si="46"/>
        <v>2872466.4129263894</v>
      </c>
      <c r="AE82" s="95">
        <f t="shared" si="46"/>
        <v>4459833.3905153107</v>
      </c>
      <c r="AF82" s="95">
        <f t="shared" si="46"/>
        <v>8336876.7645820184</v>
      </c>
      <c r="AG82" s="96">
        <f t="shared" si="46"/>
        <v>2609850.0134805855</v>
      </c>
    </row>
    <row r="83" spans="7:33" x14ac:dyDescent="0.3">
      <c r="G83" s="269"/>
      <c r="H83" s="80" t="s">
        <v>82</v>
      </c>
      <c r="I83" s="85">
        <f t="shared" ref="I83:O83" si="47">I65*I74</f>
        <v>0</v>
      </c>
      <c r="J83" s="85">
        <f t="shared" si="47"/>
        <v>0</v>
      </c>
      <c r="K83" s="85">
        <f t="shared" si="47"/>
        <v>5868.8243518749696</v>
      </c>
      <c r="L83" s="85">
        <f t="shared" si="47"/>
        <v>85771.807412110356</v>
      </c>
      <c r="M83" s="85">
        <f t="shared" si="47"/>
        <v>161160.65356248137</v>
      </c>
      <c r="N83" s="85">
        <f t="shared" si="47"/>
        <v>379884.25838402245</v>
      </c>
      <c r="O83" s="86">
        <f t="shared" si="47"/>
        <v>96262.351867199162</v>
      </c>
      <c r="P83" s="6"/>
      <c r="Q83" s="80" t="s">
        <v>82</v>
      </c>
      <c r="R83" s="89">
        <f t="shared" ref="R83:X83" si="48">R65*R74</f>
        <v>0</v>
      </c>
      <c r="S83" s="89">
        <f t="shared" si="48"/>
        <v>0</v>
      </c>
      <c r="T83" s="89">
        <f t="shared" si="48"/>
        <v>23475.297407499878</v>
      </c>
      <c r="U83" s="89">
        <f t="shared" si="48"/>
        <v>343087.22964844143</v>
      </c>
      <c r="V83" s="89">
        <f t="shared" si="48"/>
        <v>644642.61424992548</v>
      </c>
      <c r="W83" s="89">
        <f t="shared" si="48"/>
        <v>1519537.0335360898</v>
      </c>
      <c r="X83" s="90">
        <f t="shared" si="48"/>
        <v>385049.40746879665</v>
      </c>
      <c r="Y83" s="6"/>
      <c r="Z83" s="80" t="s">
        <v>82</v>
      </c>
      <c r="AA83" s="95">
        <f t="shared" ref="AA83:AG83" si="49">AA65*AA74</f>
        <v>0</v>
      </c>
      <c r="AB83" s="95">
        <f t="shared" si="49"/>
        <v>0</v>
      </c>
      <c r="AC83" s="95">
        <f t="shared" si="49"/>
        <v>44016.182639062274</v>
      </c>
      <c r="AD83" s="95">
        <f t="shared" si="49"/>
        <v>643288.5555908276</v>
      </c>
      <c r="AE83" s="95">
        <f t="shared" si="49"/>
        <v>1208704.9017186102</v>
      </c>
      <c r="AF83" s="95">
        <f t="shared" si="49"/>
        <v>2849131.9378801682</v>
      </c>
      <c r="AG83" s="96">
        <f t="shared" si="49"/>
        <v>721967.63900399383</v>
      </c>
    </row>
    <row r="84" spans="7:33" x14ac:dyDescent="0.3">
      <c r="G84" s="269"/>
      <c r="H84" s="80" t="s">
        <v>83</v>
      </c>
      <c r="I84" s="85">
        <f t="shared" ref="I84:O84" si="50">I66*I75</f>
        <v>0</v>
      </c>
      <c r="J84" s="85">
        <f t="shared" si="50"/>
        <v>0</v>
      </c>
      <c r="K84" s="85">
        <f t="shared" si="50"/>
        <v>0</v>
      </c>
      <c r="L84" s="85">
        <f t="shared" si="50"/>
        <v>0</v>
      </c>
      <c r="M84" s="85">
        <f t="shared" si="50"/>
        <v>19722.37186536282</v>
      </c>
      <c r="N84" s="85">
        <f t="shared" si="50"/>
        <v>94224.452288866916</v>
      </c>
      <c r="O84" s="86">
        <f t="shared" si="50"/>
        <v>19307.618828322491</v>
      </c>
      <c r="P84" s="6"/>
      <c r="Q84" s="80" t="s">
        <v>83</v>
      </c>
      <c r="R84" s="89">
        <f t="shared" ref="R84:X84" si="51">R66*R75</f>
        <v>0</v>
      </c>
      <c r="S84" s="89">
        <f t="shared" si="51"/>
        <v>0</v>
      </c>
      <c r="T84" s="89">
        <f t="shared" si="51"/>
        <v>0</v>
      </c>
      <c r="U84" s="89">
        <f t="shared" si="51"/>
        <v>0</v>
      </c>
      <c r="V84" s="89">
        <f t="shared" si="51"/>
        <v>197223.71865362817</v>
      </c>
      <c r="W84" s="89">
        <f t="shared" si="51"/>
        <v>942244.52288866893</v>
      </c>
      <c r="X84" s="90">
        <f t="shared" si="51"/>
        <v>193076.18828322488</v>
      </c>
      <c r="Y84" s="6"/>
      <c r="Z84" s="80" t="s">
        <v>83</v>
      </c>
      <c r="AA84" s="95">
        <f t="shared" ref="AA84:AG84" si="52">AA66*AA75</f>
        <v>0</v>
      </c>
      <c r="AB84" s="95">
        <f t="shared" si="52"/>
        <v>0</v>
      </c>
      <c r="AC84" s="95">
        <f t="shared" si="52"/>
        <v>0</v>
      </c>
      <c r="AD84" s="95">
        <f t="shared" si="52"/>
        <v>0</v>
      </c>
      <c r="AE84" s="95">
        <f t="shared" si="52"/>
        <v>197223.71865362817</v>
      </c>
      <c r="AF84" s="95">
        <f t="shared" si="52"/>
        <v>942244.52288866893</v>
      </c>
      <c r="AG84" s="96">
        <f t="shared" si="52"/>
        <v>193076.18828322488</v>
      </c>
    </row>
    <row r="85" spans="7:33" ht="15" thickBot="1" x14ac:dyDescent="0.35">
      <c r="G85" s="270"/>
      <c r="H85" s="81" t="s">
        <v>84</v>
      </c>
      <c r="I85" s="87">
        <f t="shared" ref="I85:O85" si="53">I67*I76</f>
        <v>0</v>
      </c>
      <c r="J85" s="87">
        <f t="shared" si="53"/>
        <v>0</v>
      </c>
      <c r="K85" s="87">
        <f t="shared" si="53"/>
        <v>0</v>
      </c>
      <c r="L85" s="87">
        <f t="shared" si="53"/>
        <v>0</v>
      </c>
      <c r="M85" s="87">
        <f t="shared" si="53"/>
        <v>0</v>
      </c>
      <c r="N85" s="87">
        <f t="shared" si="53"/>
        <v>0</v>
      </c>
      <c r="O85" s="88">
        <f t="shared" si="53"/>
        <v>0</v>
      </c>
      <c r="P85" s="6"/>
      <c r="Q85" s="81" t="s">
        <v>84</v>
      </c>
      <c r="R85" s="91">
        <f t="shared" ref="R85:X85" si="54">R67*R76</f>
        <v>0</v>
      </c>
      <c r="S85" s="91">
        <f t="shared" si="54"/>
        <v>0</v>
      </c>
      <c r="T85" s="91">
        <f t="shared" si="54"/>
        <v>0</v>
      </c>
      <c r="U85" s="91">
        <f t="shared" si="54"/>
        <v>0</v>
      </c>
      <c r="V85" s="91">
        <f t="shared" si="54"/>
        <v>0</v>
      </c>
      <c r="W85" s="91">
        <f t="shared" si="54"/>
        <v>0</v>
      </c>
      <c r="X85" s="92">
        <f t="shared" si="54"/>
        <v>0</v>
      </c>
      <c r="Y85" s="6"/>
      <c r="Z85" s="81" t="s">
        <v>84</v>
      </c>
      <c r="AA85" s="97">
        <f t="shared" ref="AA85:AG85" si="55">AA67*AA76</f>
        <v>0</v>
      </c>
      <c r="AB85" s="97">
        <f t="shared" si="55"/>
        <v>0</v>
      </c>
      <c r="AC85" s="97">
        <f t="shared" si="55"/>
        <v>0</v>
      </c>
      <c r="AD85" s="97">
        <f t="shared" si="55"/>
        <v>0</v>
      </c>
      <c r="AE85" s="97">
        <f t="shared" si="55"/>
        <v>0</v>
      </c>
      <c r="AF85" s="97">
        <f t="shared" si="55"/>
        <v>0</v>
      </c>
      <c r="AG85" s="98">
        <f t="shared" si="55"/>
        <v>0</v>
      </c>
    </row>
  </sheetData>
  <mergeCells count="20">
    <mergeCell ref="G69:G76"/>
    <mergeCell ref="G78:G85"/>
    <mergeCell ref="Q58:X58"/>
    <mergeCell ref="Z58:AG58"/>
    <mergeCell ref="V12:Y12"/>
    <mergeCell ref="Z12:AC12"/>
    <mergeCell ref="Z25:AG25"/>
    <mergeCell ref="H58:O58"/>
    <mergeCell ref="G25:G34"/>
    <mergeCell ref="G36:G43"/>
    <mergeCell ref="G45:G52"/>
    <mergeCell ref="H25:O25"/>
    <mergeCell ref="Q25:X25"/>
    <mergeCell ref="G58:G67"/>
    <mergeCell ref="D11:F11"/>
    <mergeCell ref="G11:H11"/>
    <mergeCell ref="I11:J11"/>
    <mergeCell ref="L11:AC11"/>
    <mergeCell ref="M12:O12"/>
    <mergeCell ref="Q12:S12"/>
  </mergeCells>
  <pageMargins left="0.7" right="0.7" top="0.75" bottom="0.75" header="0.3" footer="0.3"/>
  <tableParts count="3">
    <tablePart r:id="rId1"/>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85"/>
  <sheetViews>
    <sheetView showGridLines="0" tabSelected="1" workbookViewId="0">
      <selection activeCell="G11" sqref="G11:H11"/>
    </sheetView>
  </sheetViews>
  <sheetFormatPr defaultRowHeight="14.4" x14ac:dyDescent="0.3"/>
  <cols>
    <col min="4" max="4" width="26.88671875" customWidth="1"/>
    <col min="5" max="5" width="17.44140625" customWidth="1"/>
    <col min="6" max="6" width="21.88671875" customWidth="1"/>
    <col min="7" max="7" width="18.33203125" customWidth="1"/>
    <col min="8" max="8" width="21.5546875" customWidth="1"/>
    <col min="9" max="9" width="22.88671875" customWidth="1"/>
    <col min="10" max="10" width="22.44140625" customWidth="1"/>
    <col min="11" max="11" width="21.88671875" customWidth="1"/>
    <col min="12" max="12" width="16.5546875" customWidth="1"/>
    <col min="13" max="14" width="10.5546875" bestFit="1" customWidth="1"/>
    <col min="15" max="15" width="16.5546875" customWidth="1"/>
    <col min="16" max="16" width="4.109375" customWidth="1"/>
    <col min="17" max="17" width="11.109375" customWidth="1"/>
    <col min="18" max="18" width="9.33203125" customWidth="1"/>
    <col min="19" max="19" width="21.109375" customWidth="1"/>
    <col min="20" max="20" width="10.5546875" bestFit="1" customWidth="1"/>
    <col min="21" max="21" width="15.109375" customWidth="1"/>
    <col min="22" max="22" width="10.5546875" bestFit="1" customWidth="1"/>
    <col min="23" max="23" width="11.5546875" bestFit="1" customWidth="1"/>
    <col min="24" max="24" width="10.5546875" bestFit="1" customWidth="1"/>
    <col min="25" max="25" width="8" bestFit="1" customWidth="1"/>
    <col min="26" max="26" width="12.44140625" customWidth="1"/>
    <col min="27" max="27" width="12.33203125" customWidth="1"/>
    <col min="28" max="28" width="14.88671875" customWidth="1"/>
    <col min="29" max="29" width="10.5546875" bestFit="1" customWidth="1"/>
    <col min="30" max="31" width="11.5546875" bestFit="1" customWidth="1"/>
    <col min="32" max="32" width="19.88671875" bestFit="1" customWidth="1"/>
    <col min="33" max="33" width="10.5546875" bestFit="1" customWidth="1"/>
  </cols>
  <sheetData>
    <row r="1" spans="1:32" ht="25.8" x14ac:dyDescent="0.5">
      <c r="A1" s="4" t="s">
        <v>151</v>
      </c>
    </row>
    <row r="2" spans="1:32" x14ac:dyDescent="0.3">
      <c r="A2" s="170" t="s">
        <v>138</v>
      </c>
    </row>
    <row r="3" spans="1:32" x14ac:dyDescent="0.3">
      <c r="A3" s="170" t="s">
        <v>89</v>
      </c>
    </row>
    <row r="5" spans="1:32" x14ac:dyDescent="0.3">
      <c r="M5" s="17"/>
    </row>
    <row r="6" spans="1:32" x14ac:dyDescent="0.3">
      <c r="M6" s="17"/>
    </row>
    <row r="7" spans="1:32" x14ac:dyDescent="0.3">
      <c r="M7" s="17"/>
    </row>
    <row r="8" spans="1:32" ht="15" thickBot="1" x14ac:dyDescent="0.35">
      <c r="M8" s="17"/>
    </row>
    <row r="9" spans="1:32" ht="28.8" x14ac:dyDescent="0.5">
      <c r="D9" s="214"/>
      <c r="E9" s="219"/>
      <c r="F9" s="235"/>
      <c r="G9" s="257" t="s">
        <v>127</v>
      </c>
      <c r="H9" s="219"/>
      <c r="I9" s="219"/>
      <c r="J9" s="215"/>
      <c r="M9" s="17"/>
    </row>
    <row r="10" spans="1:32" ht="26.4" thickBot="1" x14ac:dyDescent="0.55000000000000004">
      <c r="D10" s="216"/>
      <c r="E10" s="54"/>
      <c r="F10" s="255"/>
      <c r="G10" s="256"/>
      <c r="H10" s="54"/>
      <c r="I10" s="54"/>
      <c r="J10" s="57"/>
      <c r="M10" s="17"/>
    </row>
    <row r="11" spans="1:32" ht="26.4" thickBot="1" x14ac:dyDescent="0.55000000000000004">
      <c r="D11" s="216"/>
      <c r="E11" s="261" t="s">
        <v>156</v>
      </c>
      <c r="F11" s="263"/>
      <c r="G11" s="261" t="s">
        <v>157</v>
      </c>
      <c r="H11" s="263"/>
      <c r="I11" s="261" t="s">
        <v>179</v>
      </c>
      <c r="J11" s="263"/>
      <c r="L11" s="264" t="s">
        <v>87</v>
      </c>
      <c r="M11" s="264"/>
      <c r="N11" s="264"/>
      <c r="O11" s="264"/>
      <c r="P11" s="264"/>
      <c r="Q11" s="264"/>
      <c r="R11" s="264"/>
      <c r="S11" s="264"/>
      <c r="T11" s="264"/>
      <c r="U11" s="264"/>
      <c r="V11" s="264"/>
      <c r="W11" s="264"/>
      <c r="X11" s="264"/>
      <c r="Y11" s="264"/>
      <c r="Z11" s="264"/>
      <c r="AA11" s="264"/>
      <c r="AB11" s="264"/>
      <c r="AC11" s="264"/>
      <c r="AE11" s="213" t="s">
        <v>153</v>
      </c>
    </row>
    <row r="12" spans="1:32" ht="84.6" thickBot="1" x14ac:dyDescent="0.45">
      <c r="D12" s="220" t="s">
        <v>11</v>
      </c>
      <c r="E12" s="249" t="s">
        <v>160</v>
      </c>
      <c r="F12" s="249" t="s">
        <v>155</v>
      </c>
      <c r="G12" s="245" t="s">
        <v>74</v>
      </c>
      <c r="H12" s="222" t="s">
        <v>74</v>
      </c>
      <c r="I12" s="245" t="s">
        <v>175</v>
      </c>
      <c r="J12" s="222" t="s">
        <v>176</v>
      </c>
      <c r="M12" s="265" t="s">
        <v>68</v>
      </c>
      <c r="N12" s="266"/>
      <c r="O12" s="267"/>
      <c r="Q12" s="265" t="s">
        <v>69</v>
      </c>
      <c r="R12" s="266"/>
      <c r="S12" s="267"/>
      <c r="V12" s="265" t="s">
        <v>68</v>
      </c>
      <c r="W12" s="266"/>
      <c r="X12" s="266"/>
      <c r="Y12" s="267"/>
      <c r="Z12" s="265" t="s">
        <v>69</v>
      </c>
      <c r="AA12" s="266"/>
      <c r="AB12" s="266"/>
      <c r="AC12" s="267"/>
      <c r="AE12" s="54" t="s">
        <v>154</v>
      </c>
      <c r="AF12" s="54" t="s">
        <v>159</v>
      </c>
    </row>
    <row r="13" spans="1:32" ht="29.4" thickBot="1" x14ac:dyDescent="0.45">
      <c r="D13" s="223" t="s">
        <v>67</v>
      </c>
      <c r="E13" s="250">
        <f>(SUM(I28:O29)*$AF$13)+(SUM(I30:O30)*$AF$14)+(SUM(I31:O31)*$AF$15)</f>
        <v>8111460.0420749253</v>
      </c>
      <c r="F13" s="250">
        <f>(SUM(I61:O62)*$AF$13)+(SUM(I63:O63)*$AF$14)+(SUM(I64:O64)*$AF$15)</f>
        <v>7196273.5286979554</v>
      </c>
      <c r="G13" s="242">
        <f>SUM(I46:O52)</f>
        <v>17297263.928492364</v>
      </c>
      <c r="H13" s="225">
        <f>SUM(I79:O85)</f>
        <v>14397432.405276742</v>
      </c>
      <c r="I13" s="225">
        <f t="shared" ref="I13" si="0">K26*1768</f>
        <v>7123330.4194811769</v>
      </c>
      <c r="J13" s="225">
        <f t="shared" ref="J13" si="1">K59*1844</f>
        <v>6507160.6485679727</v>
      </c>
      <c r="L13" s="161" t="s">
        <v>59</v>
      </c>
      <c r="M13" s="162" t="s">
        <v>55</v>
      </c>
      <c r="N13" s="68" t="s">
        <v>57</v>
      </c>
      <c r="O13" s="69" t="s">
        <v>58</v>
      </c>
      <c r="P13" s="167"/>
      <c r="Q13" s="162" t="s">
        <v>55</v>
      </c>
      <c r="R13" s="68" t="s">
        <v>57</v>
      </c>
      <c r="S13" s="69" t="s">
        <v>58</v>
      </c>
      <c r="U13" s="194" t="s">
        <v>59</v>
      </c>
      <c r="V13" s="171" t="s">
        <v>130</v>
      </c>
      <c r="W13" s="78" t="s">
        <v>55</v>
      </c>
      <c r="X13" s="68" t="s">
        <v>57</v>
      </c>
      <c r="Y13" s="69" t="s">
        <v>58</v>
      </c>
      <c r="Z13" s="171" t="s">
        <v>130</v>
      </c>
      <c r="AA13" s="78" t="s">
        <v>55</v>
      </c>
      <c r="AB13" s="68" t="s">
        <v>57</v>
      </c>
      <c r="AC13" s="69" t="s">
        <v>58</v>
      </c>
      <c r="AE13" s="218">
        <v>94</v>
      </c>
      <c r="AF13" s="77">
        <f>(AE13-70)*'Task 6'!$E$9*12</f>
        <v>2086.1724359720329</v>
      </c>
    </row>
    <row r="14" spans="1:32" ht="21" x14ac:dyDescent="0.4">
      <c r="D14" s="226" t="s">
        <v>57</v>
      </c>
      <c r="E14" s="251">
        <f>(SUM(R28:X29)*$AF$13)+(SUM(R30:X30)*$AF$14)+(SUM(R31:X31)*$AF$15)</f>
        <v>27891317.681957863</v>
      </c>
      <c r="F14" s="251">
        <f>(SUM(R61:X62)*$AF$13)+(SUM(R63:X63)*$AF$14)+(SUM(R64:X64)*$AF$15)</f>
        <v>24183023.689326074</v>
      </c>
      <c r="G14" s="243">
        <f>SUM(R46:X52)</f>
        <v>59577499.226031408</v>
      </c>
      <c r="H14" s="228">
        <f>SUM(R79:X85)</f>
        <v>48500877.145816781</v>
      </c>
      <c r="I14" s="228">
        <f>T26*1768</f>
        <v>24632000.882440452</v>
      </c>
      <c r="J14" s="228">
        <f>T59*1844</f>
        <v>21845880.259578105</v>
      </c>
      <c r="L14" s="175" t="s">
        <v>78</v>
      </c>
      <c r="M14" s="178">
        <v>0.09</v>
      </c>
      <c r="N14" s="179">
        <v>0.31</v>
      </c>
      <c r="O14" s="94">
        <v>0.53</v>
      </c>
      <c r="P14" s="83"/>
      <c r="Q14" s="182">
        <v>0.08</v>
      </c>
      <c r="R14" s="179">
        <v>0.27</v>
      </c>
      <c r="S14" s="94">
        <v>0.5</v>
      </c>
      <c r="U14" s="175" t="s">
        <v>78</v>
      </c>
      <c r="V14" s="185">
        <v>41589.97402574672</v>
      </c>
      <c r="W14" s="186">
        <f>M14*$V14</f>
        <v>3743.0976623172046</v>
      </c>
      <c r="X14" s="187">
        <f t="shared" ref="X14:Y20" si="2">N14*$V14</f>
        <v>12892.891947981483</v>
      </c>
      <c r="Y14" s="188">
        <f t="shared" si="2"/>
        <v>22042.686233645763</v>
      </c>
      <c r="Z14" s="148">
        <v>41589.97402574672</v>
      </c>
      <c r="AA14" s="152">
        <f>$Z14*Q14</f>
        <v>3327.1979220597377</v>
      </c>
      <c r="AB14" s="155">
        <f t="shared" ref="AB14:AC20" si="3">$Z14*R14</f>
        <v>11229.292986951616</v>
      </c>
      <c r="AC14" s="158">
        <f t="shared" si="3"/>
        <v>20794.98701287336</v>
      </c>
      <c r="AE14" s="218">
        <v>87</v>
      </c>
      <c r="AF14" s="77">
        <f>(AE14-70)*'Task 6'!$E$9*12</f>
        <v>1477.70547548019</v>
      </c>
    </row>
    <row r="15" spans="1:32" ht="21" x14ac:dyDescent="0.4">
      <c r="D15" s="229" t="s">
        <v>58</v>
      </c>
      <c r="E15" s="252">
        <f>(SUM(AA28:AG29)*$AF$13)+(SUM(AA30:AG30)*$AF$14)+(SUM(AA31:AG31)*$AF$15)</f>
        <v>47567299.284379743</v>
      </c>
      <c r="F15" s="252">
        <f>(SUM(AA61:AG62)*$AF$13)+(SUM(AA63:AG63)*$AF$14)+(SUM(AA64:AG64)*$AF$15)</f>
        <v>44726643.86600101</v>
      </c>
      <c r="G15" s="244">
        <f>SUM(AA46:AG52)</f>
        <v>101501431.10387099</v>
      </c>
      <c r="H15" s="231">
        <f>SUM(AA79:AG85)</f>
        <v>89777102.392796174</v>
      </c>
      <c r="I15" s="231">
        <f>AC26*1768</f>
        <v>41729238.304978371</v>
      </c>
      <c r="J15" s="231">
        <f>AC59*1844</f>
        <v>40265887.811231166</v>
      </c>
      <c r="L15" s="175" t="s">
        <v>79</v>
      </c>
      <c r="M15" s="178">
        <v>0.08</v>
      </c>
      <c r="N15" s="179">
        <v>0.25</v>
      </c>
      <c r="O15" s="94">
        <v>0.45</v>
      </c>
      <c r="P15" s="83"/>
      <c r="Q15" s="178">
        <v>7.0000000000000007E-2</v>
      </c>
      <c r="R15" s="179">
        <v>0.2</v>
      </c>
      <c r="S15" s="94">
        <v>0.4</v>
      </c>
      <c r="U15" s="175" t="s">
        <v>79</v>
      </c>
      <c r="V15" s="149">
        <v>660.44856880272664</v>
      </c>
      <c r="W15" s="152">
        <f t="shared" ref="W15:W20" si="4">M15*$V15</f>
        <v>52.835885504218133</v>
      </c>
      <c r="X15" s="155">
        <f t="shared" si="2"/>
        <v>165.11214220068166</v>
      </c>
      <c r="Y15" s="158">
        <f t="shared" si="2"/>
        <v>297.20185596122701</v>
      </c>
      <c r="Z15" s="148">
        <v>660.44856880272664</v>
      </c>
      <c r="AA15" s="152">
        <f t="shared" ref="AA15:AA20" si="5">$Z15*Q15</f>
        <v>46.231399816190866</v>
      </c>
      <c r="AB15" s="155">
        <f t="shared" si="3"/>
        <v>132.08971376054532</v>
      </c>
      <c r="AC15" s="158">
        <f t="shared" si="3"/>
        <v>264.17942752109064</v>
      </c>
      <c r="AE15" s="218">
        <v>73</v>
      </c>
      <c r="AF15" s="77">
        <f>(AE15-70)*'Task 6'!$E$9*12</f>
        <v>260.77155449650411</v>
      </c>
    </row>
    <row r="16" spans="1:32" ht="21" x14ac:dyDescent="0.4">
      <c r="D16" s="216" t="s">
        <v>136</v>
      </c>
      <c r="E16" s="253"/>
      <c r="F16" s="253"/>
      <c r="G16" s="253"/>
      <c r="H16" s="248"/>
      <c r="I16" s="250"/>
      <c r="J16" s="225"/>
      <c r="L16" s="175" t="s">
        <v>80</v>
      </c>
      <c r="M16" s="178">
        <v>0.06</v>
      </c>
      <c r="N16" s="179">
        <v>0.2</v>
      </c>
      <c r="O16" s="94">
        <v>0.3</v>
      </c>
      <c r="P16" s="83"/>
      <c r="Q16" s="178">
        <v>0.05</v>
      </c>
      <c r="R16" s="179">
        <v>0.15</v>
      </c>
      <c r="S16" s="94">
        <v>0.25</v>
      </c>
      <c r="U16" s="175" t="s">
        <v>80</v>
      </c>
      <c r="V16" s="149">
        <v>1942.4957905962547</v>
      </c>
      <c r="W16" s="152">
        <f t="shared" si="4"/>
        <v>116.54974743577527</v>
      </c>
      <c r="X16" s="155">
        <f t="shared" si="2"/>
        <v>388.49915811925098</v>
      </c>
      <c r="Y16" s="158">
        <f t="shared" si="2"/>
        <v>582.74873717887635</v>
      </c>
      <c r="Z16" s="149">
        <v>1942.4957905962547</v>
      </c>
      <c r="AA16" s="152">
        <f t="shared" si="5"/>
        <v>97.124789529812745</v>
      </c>
      <c r="AB16" s="155">
        <f t="shared" si="3"/>
        <v>291.37436858943818</v>
      </c>
      <c r="AC16" s="158">
        <f t="shared" si="3"/>
        <v>485.62394764906367</v>
      </c>
    </row>
    <row r="17" spans="4:33" ht="18" x14ac:dyDescent="0.35">
      <c r="D17" s="216"/>
      <c r="E17" s="253"/>
      <c r="F17" s="253"/>
      <c r="G17" s="254" t="s">
        <v>158</v>
      </c>
      <c r="H17" s="253"/>
      <c r="I17" s="253"/>
      <c r="J17" s="217"/>
      <c r="L17" s="175" t="s">
        <v>81</v>
      </c>
      <c r="M17" s="178">
        <v>0.04</v>
      </c>
      <c r="N17" s="179">
        <v>0.15</v>
      </c>
      <c r="O17" s="94">
        <v>0.2</v>
      </c>
      <c r="P17" s="83"/>
      <c r="Q17" s="178">
        <v>0.03</v>
      </c>
      <c r="R17" s="179">
        <v>0.1</v>
      </c>
      <c r="S17" s="94">
        <v>0.15</v>
      </c>
      <c r="U17" s="175" t="s">
        <v>81</v>
      </c>
      <c r="V17" s="195">
        <v>1942.4957905962547</v>
      </c>
      <c r="W17" s="196">
        <f t="shared" si="4"/>
        <v>77.699831623850187</v>
      </c>
      <c r="X17" s="197">
        <f t="shared" si="2"/>
        <v>291.37436858943818</v>
      </c>
      <c r="Y17" s="198">
        <f t="shared" si="2"/>
        <v>388.49915811925098</v>
      </c>
      <c r="Z17" s="199">
        <v>1942.4957905962547</v>
      </c>
      <c r="AA17" s="196">
        <f t="shared" si="5"/>
        <v>58.274873717887637</v>
      </c>
      <c r="AB17" s="197">
        <f t="shared" si="3"/>
        <v>194.24957905962549</v>
      </c>
      <c r="AC17" s="198">
        <f t="shared" si="3"/>
        <v>291.37436858943818</v>
      </c>
    </row>
    <row r="18" spans="4:33" ht="84.6" thickBot="1" x14ac:dyDescent="0.45">
      <c r="D18" s="216"/>
      <c r="E18" s="253"/>
      <c r="F18" s="202" t="s">
        <v>11</v>
      </c>
      <c r="G18" s="202" t="s">
        <v>177</v>
      </c>
      <c r="H18" s="203" t="s">
        <v>178</v>
      </c>
      <c r="I18" s="253"/>
      <c r="J18" s="217"/>
      <c r="L18" s="175" t="s">
        <v>82</v>
      </c>
      <c r="M18" s="178">
        <v>0.02</v>
      </c>
      <c r="N18" s="179">
        <v>0.1</v>
      </c>
      <c r="O18" s="94">
        <v>0.15</v>
      </c>
      <c r="P18" s="83"/>
      <c r="Q18" s="178">
        <v>0</v>
      </c>
      <c r="R18" s="179">
        <v>0</v>
      </c>
      <c r="S18" s="94">
        <v>0</v>
      </c>
      <c r="U18" s="175" t="s">
        <v>82</v>
      </c>
      <c r="V18" s="149">
        <v>1942.4957905962547</v>
      </c>
      <c r="W18" s="152">
        <f t="shared" si="4"/>
        <v>38.849915811925094</v>
      </c>
      <c r="X18" s="155">
        <f t="shared" si="2"/>
        <v>194.24957905962549</v>
      </c>
      <c r="Y18" s="158">
        <f t="shared" si="2"/>
        <v>291.37436858943818</v>
      </c>
      <c r="Z18" s="149">
        <v>0</v>
      </c>
      <c r="AA18" s="152">
        <f t="shared" si="5"/>
        <v>0</v>
      </c>
      <c r="AB18" s="155">
        <f t="shared" si="3"/>
        <v>0</v>
      </c>
      <c r="AC18" s="158">
        <f t="shared" si="3"/>
        <v>0</v>
      </c>
    </row>
    <row r="19" spans="4:33" ht="21" x14ac:dyDescent="0.4">
      <c r="D19" s="216"/>
      <c r="E19" s="253"/>
      <c r="F19" s="204" t="s">
        <v>67</v>
      </c>
      <c r="G19" s="205">
        <f>E13+G13+I13</f>
        <v>32532054.390048467</v>
      </c>
      <c r="H19" s="206">
        <f t="shared" ref="H19:H21" si="6">F13+H13+J13</f>
        <v>28100866.582542673</v>
      </c>
      <c r="I19" s="253"/>
      <c r="J19" s="217"/>
      <c r="L19" s="175" t="s">
        <v>83</v>
      </c>
      <c r="M19" s="178">
        <v>0</v>
      </c>
      <c r="N19" s="179">
        <v>0</v>
      </c>
      <c r="O19" s="94">
        <v>0</v>
      </c>
      <c r="P19" s="83"/>
      <c r="Q19" s="178">
        <v>0</v>
      </c>
      <c r="R19" s="179">
        <v>0</v>
      </c>
      <c r="S19" s="94">
        <v>0</v>
      </c>
      <c r="U19" s="175" t="s">
        <v>83</v>
      </c>
      <c r="V19" s="149">
        <v>0</v>
      </c>
      <c r="W19" s="152">
        <f t="shared" si="4"/>
        <v>0</v>
      </c>
      <c r="X19" s="155">
        <f t="shared" si="2"/>
        <v>0</v>
      </c>
      <c r="Y19" s="158">
        <f t="shared" si="2"/>
        <v>0</v>
      </c>
      <c r="Z19" s="149">
        <v>0</v>
      </c>
      <c r="AA19" s="152">
        <f t="shared" si="5"/>
        <v>0</v>
      </c>
      <c r="AB19" s="155">
        <f t="shared" si="3"/>
        <v>0</v>
      </c>
      <c r="AC19" s="158">
        <f t="shared" si="3"/>
        <v>0</v>
      </c>
    </row>
    <row r="20" spans="4:33" ht="21.6" thickBot="1" x14ac:dyDescent="0.45">
      <c r="D20" s="216"/>
      <c r="E20" s="253"/>
      <c r="F20" s="207" t="s">
        <v>57</v>
      </c>
      <c r="G20" s="208">
        <f t="shared" ref="G20:G21" si="7">E14+G14+I14</f>
        <v>112100817.79042971</v>
      </c>
      <c r="H20" s="209">
        <f t="shared" si="6"/>
        <v>94529781.09472096</v>
      </c>
      <c r="I20" s="253"/>
      <c r="J20" s="217"/>
      <c r="L20" s="176" t="s">
        <v>84</v>
      </c>
      <c r="M20" s="178">
        <v>0</v>
      </c>
      <c r="N20" s="179">
        <v>0</v>
      </c>
      <c r="O20" s="94">
        <v>0</v>
      </c>
      <c r="P20" s="83"/>
      <c r="Q20" s="178">
        <v>0</v>
      </c>
      <c r="R20" s="179">
        <v>0</v>
      </c>
      <c r="S20" s="94">
        <v>0</v>
      </c>
      <c r="U20" s="183" t="s">
        <v>84</v>
      </c>
      <c r="V20" s="150">
        <v>0</v>
      </c>
      <c r="W20" s="153">
        <f t="shared" si="4"/>
        <v>0</v>
      </c>
      <c r="X20" s="156">
        <f t="shared" si="2"/>
        <v>0</v>
      </c>
      <c r="Y20" s="159">
        <f t="shared" si="2"/>
        <v>0</v>
      </c>
      <c r="Z20" s="150">
        <v>0</v>
      </c>
      <c r="AA20" s="153">
        <f t="shared" si="5"/>
        <v>0</v>
      </c>
      <c r="AB20" s="156">
        <f t="shared" si="3"/>
        <v>0</v>
      </c>
      <c r="AC20" s="159">
        <f t="shared" si="3"/>
        <v>0</v>
      </c>
    </row>
    <row r="21" spans="4:33" ht="21.6" thickBot="1" x14ac:dyDescent="0.45">
      <c r="D21" s="216"/>
      <c r="E21" s="253"/>
      <c r="F21" s="210" t="s">
        <v>58</v>
      </c>
      <c r="G21" s="211">
        <f t="shared" si="7"/>
        <v>190797968.69322911</v>
      </c>
      <c r="H21" s="212">
        <f t="shared" si="6"/>
        <v>174769634.07002833</v>
      </c>
      <c r="I21" s="253"/>
      <c r="J21" s="217"/>
      <c r="L21" s="177" t="s">
        <v>75</v>
      </c>
      <c r="M21" s="180">
        <f>W21/$V21</f>
        <v>8.3802167055803886E-2</v>
      </c>
      <c r="N21" s="93">
        <f t="shared" ref="N21:O21" si="8">X21/$V21</f>
        <v>0.28978229722766802</v>
      </c>
      <c r="O21" s="181">
        <f t="shared" si="8"/>
        <v>0.49092213804676355</v>
      </c>
      <c r="P21" s="84"/>
      <c r="Q21" s="180">
        <f>AA21/$Z21</f>
        <v>7.6488507758516899E-2</v>
      </c>
      <c r="R21" s="93">
        <f t="shared" ref="R21:S21" si="9">AB21/$Z21</f>
        <v>0.25678769465974349</v>
      </c>
      <c r="S21" s="181">
        <f t="shared" si="9"/>
        <v>0.47330592228896534</v>
      </c>
      <c r="U21" s="184" t="s">
        <v>108</v>
      </c>
      <c r="V21" s="151">
        <f>SUM(V14:V20)</f>
        <v>48077.909966338208</v>
      </c>
      <c r="W21" s="154">
        <f t="shared" ref="W21:Y21" si="10">SUM(W14:W20)</f>
        <v>4029.0330426929731</v>
      </c>
      <c r="X21" s="157">
        <f t="shared" si="10"/>
        <v>13932.127195950481</v>
      </c>
      <c r="Y21" s="160">
        <f t="shared" si="10"/>
        <v>23602.510353494556</v>
      </c>
      <c r="Z21" s="151">
        <f>SUM(Z14:Z20)</f>
        <v>46135.414175741957</v>
      </c>
      <c r="AA21" s="154">
        <f t="shared" ref="AA21:AC21" si="11">SUM(AA14:AA20)</f>
        <v>3528.8289851236291</v>
      </c>
      <c r="AB21" s="157">
        <f t="shared" si="11"/>
        <v>11847.006648361226</v>
      </c>
      <c r="AC21" s="160">
        <f t="shared" si="11"/>
        <v>21836.164756632952</v>
      </c>
    </row>
    <row r="22" spans="4:33" ht="21.6" thickBot="1" x14ac:dyDescent="0.45">
      <c r="D22" s="55"/>
      <c r="E22" s="54"/>
      <c r="F22" s="232"/>
      <c r="G22" s="233"/>
      <c r="H22" s="233"/>
      <c r="I22" s="54"/>
      <c r="J22" s="57"/>
    </row>
    <row r="23" spans="4:33" s="54" customFormat="1" ht="15" thickBot="1" x14ac:dyDescent="0.35"/>
    <row r="24" spans="4:33" ht="24" thickBot="1" x14ac:dyDescent="0.5">
      <c r="F24" s="3" t="s">
        <v>68</v>
      </c>
    </row>
    <row r="25" spans="4:33" ht="18" x14ac:dyDescent="0.35">
      <c r="G25" s="258" t="s">
        <v>72</v>
      </c>
      <c r="H25" s="277" t="s">
        <v>55</v>
      </c>
      <c r="I25" s="278"/>
      <c r="J25" s="278"/>
      <c r="K25" s="278"/>
      <c r="L25" s="278"/>
      <c r="M25" s="278"/>
      <c r="N25" s="278"/>
      <c r="O25" s="279"/>
      <c r="Q25" s="271" t="s">
        <v>57</v>
      </c>
      <c r="R25" s="272"/>
      <c r="S25" s="272"/>
      <c r="T25" s="272"/>
      <c r="U25" s="272"/>
      <c r="V25" s="272"/>
      <c r="W25" s="272"/>
      <c r="X25" s="273"/>
      <c r="Z25" s="274" t="s">
        <v>58</v>
      </c>
      <c r="AA25" s="275"/>
      <c r="AB25" s="275"/>
      <c r="AC25" s="275"/>
      <c r="AD25" s="275"/>
      <c r="AE25" s="275"/>
      <c r="AF25" s="275"/>
      <c r="AG25" s="276"/>
    </row>
    <row r="26" spans="4:33" ht="15" thickBot="1" x14ac:dyDescent="0.35">
      <c r="G26" s="259"/>
      <c r="H26" s="55"/>
      <c r="I26" s="54"/>
      <c r="J26" s="56" t="s">
        <v>56</v>
      </c>
      <c r="K26" s="72">
        <f>SUM(I28:O34)</f>
        <v>4029.0330426929731</v>
      </c>
      <c r="L26" s="54"/>
      <c r="M26" s="54"/>
      <c r="N26" s="54"/>
      <c r="O26" s="57"/>
      <c r="Q26" s="58"/>
      <c r="R26" s="59"/>
      <c r="S26" s="56" t="s">
        <v>56</v>
      </c>
      <c r="T26" s="72">
        <f>SUM(R28:X34)</f>
        <v>13932.127195950481</v>
      </c>
      <c r="U26" s="59"/>
      <c r="V26" s="59"/>
      <c r="W26" s="59"/>
      <c r="X26" s="60"/>
      <c r="Z26" s="58"/>
      <c r="AA26" s="59"/>
      <c r="AB26" s="56" t="s">
        <v>56</v>
      </c>
      <c r="AC26" s="72">
        <f>SUM(AA28:AG34)</f>
        <v>23602.510353494552</v>
      </c>
      <c r="AD26" s="59"/>
      <c r="AE26" s="59"/>
      <c r="AF26" s="59"/>
      <c r="AG26" s="60"/>
    </row>
    <row r="27" spans="4:33" x14ac:dyDescent="0.3">
      <c r="G27" s="259"/>
      <c r="H27" s="79" t="s">
        <v>85</v>
      </c>
      <c r="I27" s="62" t="s">
        <v>60</v>
      </c>
      <c r="J27" s="62" t="s">
        <v>61</v>
      </c>
      <c r="K27" s="62" t="s">
        <v>62</v>
      </c>
      <c r="L27" s="62" t="s">
        <v>63</v>
      </c>
      <c r="M27" s="62" t="s">
        <v>64</v>
      </c>
      <c r="N27" s="62" t="s">
        <v>65</v>
      </c>
      <c r="O27" s="63" t="s">
        <v>66</v>
      </c>
      <c r="P27" s="6"/>
      <c r="Q27" s="79" t="s">
        <v>85</v>
      </c>
      <c r="R27" s="62" t="s">
        <v>60</v>
      </c>
      <c r="S27" s="62" t="s">
        <v>61</v>
      </c>
      <c r="T27" s="62" t="s">
        <v>62</v>
      </c>
      <c r="U27" s="62" t="s">
        <v>63</v>
      </c>
      <c r="V27" s="62" t="s">
        <v>64</v>
      </c>
      <c r="W27" s="62" t="s">
        <v>65</v>
      </c>
      <c r="X27" s="63" t="s">
        <v>66</v>
      </c>
      <c r="Y27" s="6"/>
      <c r="Z27" s="82" t="s">
        <v>59</v>
      </c>
      <c r="AA27" s="62" t="s">
        <v>60</v>
      </c>
      <c r="AB27" s="62" t="s">
        <v>61</v>
      </c>
      <c r="AC27" s="62" t="s">
        <v>62</v>
      </c>
      <c r="AD27" s="62" t="s">
        <v>63</v>
      </c>
      <c r="AE27" s="62" t="s">
        <v>64</v>
      </c>
      <c r="AF27" s="62" t="s">
        <v>65</v>
      </c>
      <c r="AG27" s="63" t="s">
        <v>66</v>
      </c>
    </row>
    <row r="28" spans="4:33" x14ac:dyDescent="0.3">
      <c r="G28" s="259"/>
      <c r="H28" s="80" t="s">
        <v>78</v>
      </c>
      <c r="I28" s="85">
        <v>465.03349226874332</v>
      </c>
      <c r="J28" s="85">
        <v>620.54680896099978</v>
      </c>
      <c r="K28" s="85">
        <v>967.53226077904139</v>
      </c>
      <c r="L28" s="85">
        <v>967.53226077904139</v>
      </c>
      <c r="M28" s="85">
        <v>339.218059521589</v>
      </c>
      <c r="N28" s="85">
        <v>339.218059521589</v>
      </c>
      <c r="O28" s="86">
        <v>44.016720486200704</v>
      </c>
      <c r="P28" s="6"/>
      <c r="Q28" s="80" t="s">
        <v>78</v>
      </c>
      <c r="R28" s="89">
        <v>1601.7820289256715</v>
      </c>
      <c r="S28" s="89">
        <v>2137.4390086434437</v>
      </c>
      <c r="T28" s="89">
        <v>3332.6111204611425</v>
      </c>
      <c r="U28" s="89">
        <v>3332.6111204611425</v>
      </c>
      <c r="V28" s="89">
        <v>1168.4177605743621</v>
      </c>
      <c r="W28" s="89">
        <v>1168.4177605743621</v>
      </c>
      <c r="X28" s="90">
        <v>151.61314834135797</v>
      </c>
      <c r="Y28" s="6"/>
      <c r="Z28" s="80" t="s">
        <v>78</v>
      </c>
      <c r="AA28" s="95">
        <v>2738.5305655826</v>
      </c>
      <c r="AB28" s="95">
        <v>3654.3312083258879</v>
      </c>
      <c r="AC28" s="95">
        <v>5697.6899801432446</v>
      </c>
      <c r="AD28" s="95">
        <v>5697.6899801432446</v>
      </c>
      <c r="AE28" s="95">
        <v>1997.6174616271355</v>
      </c>
      <c r="AF28" s="95">
        <v>1997.6174616271355</v>
      </c>
      <c r="AG28" s="96">
        <v>259.20957619651529</v>
      </c>
    </row>
    <row r="29" spans="4:33" x14ac:dyDescent="0.3">
      <c r="G29" s="259"/>
      <c r="H29" s="80" t="s">
        <v>79</v>
      </c>
      <c r="I29" s="85">
        <v>52.835885504218133</v>
      </c>
      <c r="J29" s="85">
        <v>0</v>
      </c>
      <c r="K29" s="85">
        <v>0</v>
      </c>
      <c r="L29" s="85">
        <v>0</v>
      </c>
      <c r="M29" s="85">
        <v>0</v>
      </c>
      <c r="N29" s="85">
        <v>0</v>
      </c>
      <c r="O29" s="86">
        <v>0</v>
      </c>
      <c r="P29" s="6"/>
      <c r="Q29" s="80" t="s">
        <v>79</v>
      </c>
      <c r="R29" s="89">
        <v>165.11214220068166</v>
      </c>
      <c r="S29" s="89">
        <v>0</v>
      </c>
      <c r="T29" s="89">
        <v>0</v>
      </c>
      <c r="U29" s="89">
        <v>0</v>
      </c>
      <c r="V29" s="89">
        <v>0</v>
      </c>
      <c r="W29" s="89">
        <v>0</v>
      </c>
      <c r="X29" s="90">
        <v>0</v>
      </c>
      <c r="Y29" s="6"/>
      <c r="Z29" s="80" t="s">
        <v>79</v>
      </c>
      <c r="AA29" s="95">
        <v>297.20185596122701</v>
      </c>
      <c r="AB29" s="95">
        <v>0</v>
      </c>
      <c r="AC29" s="95">
        <v>0</v>
      </c>
      <c r="AD29" s="95">
        <v>0</v>
      </c>
      <c r="AE29" s="95">
        <v>0</v>
      </c>
      <c r="AF29" s="95">
        <v>0</v>
      </c>
      <c r="AG29" s="96">
        <v>0</v>
      </c>
    </row>
    <row r="30" spans="4:33" x14ac:dyDescent="0.3">
      <c r="G30" s="259"/>
      <c r="H30" s="80" t="s">
        <v>80</v>
      </c>
      <c r="I30" s="85">
        <v>116.54974743577527</v>
      </c>
      <c r="J30" s="85">
        <v>0</v>
      </c>
      <c r="K30" s="85">
        <v>0</v>
      </c>
      <c r="L30" s="85">
        <v>0</v>
      </c>
      <c r="M30" s="85">
        <v>0</v>
      </c>
      <c r="N30" s="85">
        <v>0</v>
      </c>
      <c r="O30" s="86">
        <v>0</v>
      </c>
      <c r="P30" s="6"/>
      <c r="Q30" s="80" t="s">
        <v>80</v>
      </c>
      <c r="R30" s="89">
        <v>388.49915811925098</v>
      </c>
      <c r="S30" s="89">
        <v>0</v>
      </c>
      <c r="T30" s="89">
        <v>0</v>
      </c>
      <c r="U30" s="89">
        <v>0</v>
      </c>
      <c r="V30" s="89">
        <v>0</v>
      </c>
      <c r="W30" s="89">
        <v>0</v>
      </c>
      <c r="X30" s="90">
        <v>0</v>
      </c>
      <c r="Y30" s="6"/>
      <c r="Z30" s="80" t="s">
        <v>80</v>
      </c>
      <c r="AA30" s="95">
        <v>582.74873717887635</v>
      </c>
      <c r="AB30" s="95">
        <v>0</v>
      </c>
      <c r="AC30" s="95">
        <v>0</v>
      </c>
      <c r="AD30" s="95">
        <v>0</v>
      </c>
      <c r="AE30" s="95">
        <v>0</v>
      </c>
      <c r="AF30" s="95">
        <v>0</v>
      </c>
      <c r="AG30" s="96">
        <v>0</v>
      </c>
    </row>
    <row r="31" spans="4:33" x14ac:dyDescent="0.3">
      <c r="G31" s="259"/>
      <c r="H31" s="80" t="s">
        <v>81</v>
      </c>
      <c r="I31" s="85">
        <v>77.699831623850187</v>
      </c>
      <c r="J31" s="85">
        <v>0</v>
      </c>
      <c r="K31" s="85">
        <v>0</v>
      </c>
      <c r="L31" s="85">
        <v>0</v>
      </c>
      <c r="M31" s="85">
        <v>0</v>
      </c>
      <c r="N31" s="85">
        <v>0</v>
      </c>
      <c r="O31" s="86">
        <v>0</v>
      </c>
      <c r="P31" s="6"/>
      <c r="Q31" s="80" t="s">
        <v>81</v>
      </c>
      <c r="R31" s="89">
        <v>291.37436858943818</v>
      </c>
      <c r="S31" s="89">
        <v>0</v>
      </c>
      <c r="T31" s="89">
        <v>0</v>
      </c>
      <c r="U31" s="89">
        <v>0</v>
      </c>
      <c r="V31" s="89">
        <v>0</v>
      </c>
      <c r="W31" s="89">
        <v>0</v>
      </c>
      <c r="X31" s="90">
        <v>0</v>
      </c>
      <c r="Y31" s="6"/>
      <c r="Z31" s="80" t="s">
        <v>81</v>
      </c>
      <c r="AA31" s="95">
        <v>388.49915811925098</v>
      </c>
      <c r="AB31" s="95">
        <v>0</v>
      </c>
      <c r="AC31" s="95">
        <v>0</v>
      </c>
      <c r="AD31" s="95">
        <v>0</v>
      </c>
      <c r="AE31" s="95">
        <v>0</v>
      </c>
      <c r="AF31" s="95">
        <v>0</v>
      </c>
      <c r="AG31" s="96">
        <v>0</v>
      </c>
    </row>
    <row r="32" spans="4:33" x14ac:dyDescent="0.3">
      <c r="G32" s="259"/>
      <c r="H32" s="80" t="s">
        <v>82</v>
      </c>
      <c r="I32" s="85">
        <v>38.849915811925094</v>
      </c>
      <c r="J32" s="85">
        <v>0</v>
      </c>
      <c r="K32" s="85">
        <v>0</v>
      </c>
      <c r="L32" s="85">
        <v>0</v>
      </c>
      <c r="M32" s="85">
        <v>0</v>
      </c>
      <c r="N32" s="85">
        <v>0</v>
      </c>
      <c r="O32" s="86">
        <v>0</v>
      </c>
      <c r="P32" s="6"/>
      <c r="Q32" s="80" t="s">
        <v>82</v>
      </c>
      <c r="R32" s="89">
        <v>194.24957905962549</v>
      </c>
      <c r="S32" s="89">
        <v>0</v>
      </c>
      <c r="T32" s="89">
        <v>0</v>
      </c>
      <c r="U32" s="89">
        <v>0</v>
      </c>
      <c r="V32" s="89">
        <v>0</v>
      </c>
      <c r="W32" s="89">
        <v>0</v>
      </c>
      <c r="X32" s="90">
        <v>0</v>
      </c>
      <c r="Y32" s="6"/>
      <c r="Z32" s="80" t="s">
        <v>82</v>
      </c>
      <c r="AA32" s="95">
        <v>291.37436858943818</v>
      </c>
      <c r="AB32" s="95">
        <v>0</v>
      </c>
      <c r="AC32" s="95">
        <v>0</v>
      </c>
      <c r="AD32" s="95">
        <v>0</v>
      </c>
      <c r="AE32" s="95">
        <v>0</v>
      </c>
      <c r="AF32" s="95">
        <v>0</v>
      </c>
      <c r="AG32" s="96">
        <v>0</v>
      </c>
    </row>
    <row r="33" spans="7:33" x14ac:dyDescent="0.3">
      <c r="G33" s="259"/>
      <c r="H33" s="80" t="s">
        <v>83</v>
      </c>
      <c r="I33" s="85">
        <v>0</v>
      </c>
      <c r="J33" s="85">
        <v>0</v>
      </c>
      <c r="K33" s="85">
        <v>0</v>
      </c>
      <c r="L33" s="85">
        <v>0</v>
      </c>
      <c r="M33" s="85">
        <v>0</v>
      </c>
      <c r="N33" s="85">
        <v>0</v>
      </c>
      <c r="O33" s="86">
        <v>0</v>
      </c>
      <c r="P33" s="6"/>
      <c r="Q33" s="80" t="s">
        <v>83</v>
      </c>
      <c r="R33" s="89">
        <v>0</v>
      </c>
      <c r="S33" s="89">
        <v>0</v>
      </c>
      <c r="T33" s="89">
        <v>0</v>
      </c>
      <c r="U33" s="89">
        <v>0</v>
      </c>
      <c r="V33" s="89">
        <v>0</v>
      </c>
      <c r="W33" s="89">
        <v>0</v>
      </c>
      <c r="X33" s="90">
        <v>0</v>
      </c>
      <c r="Y33" s="6"/>
      <c r="Z33" s="80" t="s">
        <v>83</v>
      </c>
      <c r="AA33" s="95">
        <v>0</v>
      </c>
      <c r="AB33" s="95">
        <v>0</v>
      </c>
      <c r="AC33" s="95">
        <v>0</v>
      </c>
      <c r="AD33" s="95">
        <v>0</v>
      </c>
      <c r="AE33" s="95">
        <v>0</v>
      </c>
      <c r="AF33" s="95">
        <v>0</v>
      </c>
      <c r="AG33" s="96">
        <v>0</v>
      </c>
    </row>
    <row r="34" spans="7:33" ht="15" thickBot="1" x14ac:dyDescent="0.35">
      <c r="G34" s="260"/>
      <c r="H34" s="81" t="s">
        <v>84</v>
      </c>
      <c r="I34" s="87">
        <v>0</v>
      </c>
      <c r="J34" s="87">
        <v>0</v>
      </c>
      <c r="K34" s="87">
        <v>0</v>
      </c>
      <c r="L34" s="87">
        <v>0</v>
      </c>
      <c r="M34" s="87">
        <v>0</v>
      </c>
      <c r="N34" s="87">
        <v>0</v>
      </c>
      <c r="O34" s="88">
        <v>0</v>
      </c>
      <c r="P34" s="6"/>
      <c r="Q34" s="81" t="s">
        <v>84</v>
      </c>
      <c r="R34" s="91">
        <v>0</v>
      </c>
      <c r="S34" s="91">
        <v>0</v>
      </c>
      <c r="T34" s="91">
        <v>0</v>
      </c>
      <c r="U34" s="91">
        <v>0</v>
      </c>
      <c r="V34" s="91">
        <v>0</v>
      </c>
      <c r="W34" s="91">
        <v>0</v>
      </c>
      <c r="X34" s="92">
        <v>0</v>
      </c>
      <c r="Y34" s="6"/>
      <c r="Z34" s="81" t="s">
        <v>84</v>
      </c>
      <c r="AA34" s="97">
        <v>0</v>
      </c>
      <c r="AB34" s="97">
        <v>0</v>
      </c>
      <c r="AC34" s="97">
        <v>0</v>
      </c>
      <c r="AD34" s="97">
        <v>0</v>
      </c>
      <c r="AE34" s="97">
        <v>0</v>
      </c>
      <c r="AF34" s="97">
        <v>0</v>
      </c>
      <c r="AG34" s="98">
        <v>0</v>
      </c>
    </row>
    <row r="35" spans="7:33" ht="15" thickBot="1" x14ac:dyDescent="0.35">
      <c r="H35" s="73"/>
      <c r="I35" s="6"/>
      <c r="J35" s="6"/>
      <c r="K35" s="6"/>
      <c r="L35" s="6"/>
      <c r="M35" s="6"/>
      <c r="N35" s="6"/>
      <c r="O35" s="6"/>
      <c r="P35" s="6"/>
      <c r="Q35" s="73"/>
      <c r="R35" s="6"/>
      <c r="S35" s="6"/>
      <c r="T35" s="6"/>
      <c r="U35" s="6"/>
      <c r="V35" s="6"/>
      <c r="W35" s="6"/>
      <c r="X35" s="6"/>
      <c r="Y35" s="6"/>
      <c r="Z35" s="73"/>
      <c r="AA35" s="6"/>
      <c r="AB35" s="6"/>
      <c r="AC35" s="6"/>
      <c r="AD35" s="6"/>
      <c r="AE35" s="6"/>
      <c r="AF35" s="6"/>
      <c r="AG35" s="6"/>
    </row>
    <row r="36" spans="7:33" x14ac:dyDescent="0.3">
      <c r="G36" s="268" t="s">
        <v>70</v>
      </c>
      <c r="H36" s="79" t="s">
        <v>85</v>
      </c>
      <c r="I36" s="65" t="s">
        <v>60</v>
      </c>
      <c r="J36" s="65" t="s">
        <v>61</v>
      </c>
      <c r="K36" s="65" t="s">
        <v>62</v>
      </c>
      <c r="L36" s="65" t="s">
        <v>63</v>
      </c>
      <c r="M36" s="65" t="s">
        <v>64</v>
      </c>
      <c r="N36" s="65" t="s">
        <v>65</v>
      </c>
      <c r="O36" s="66" t="s">
        <v>66</v>
      </c>
      <c r="P36" s="6"/>
      <c r="Q36" s="79" t="s">
        <v>85</v>
      </c>
      <c r="R36" s="65" t="s">
        <v>60</v>
      </c>
      <c r="S36" s="65" t="s">
        <v>61</v>
      </c>
      <c r="T36" s="65" t="s">
        <v>62</v>
      </c>
      <c r="U36" s="65" t="s">
        <v>63</v>
      </c>
      <c r="V36" s="65" t="s">
        <v>64</v>
      </c>
      <c r="W36" s="65" t="s">
        <v>65</v>
      </c>
      <c r="X36" s="66" t="s">
        <v>66</v>
      </c>
      <c r="Y36" s="6"/>
      <c r="Z36" s="79" t="s">
        <v>85</v>
      </c>
      <c r="AA36" s="65" t="s">
        <v>60</v>
      </c>
      <c r="AB36" s="65" t="s">
        <v>61</v>
      </c>
      <c r="AC36" s="65" t="s">
        <v>62</v>
      </c>
      <c r="AD36" s="65" t="s">
        <v>63</v>
      </c>
      <c r="AE36" s="65" t="s">
        <v>64</v>
      </c>
      <c r="AF36" s="65" t="s">
        <v>65</v>
      </c>
      <c r="AG36" s="66" t="s">
        <v>66</v>
      </c>
    </row>
    <row r="37" spans="7:33" x14ac:dyDescent="0.3">
      <c r="G37" s="269"/>
      <c r="H37" s="80" t="s">
        <v>78</v>
      </c>
      <c r="I37" s="85">
        <v>2646.0511446603323</v>
      </c>
      <c r="J37" s="85">
        <v>3316.6025342230596</v>
      </c>
      <c r="K37" s="85">
        <v>3828.9783643270139</v>
      </c>
      <c r="L37" s="85">
        <v>4357.849645631668</v>
      </c>
      <c r="M37" s="85">
        <v>5974.2908807578578</v>
      </c>
      <c r="N37" s="85">
        <v>8982.1121264088997</v>
      </c>
      <c r="O37" s="86">
        <v>10168.428822349699</v>
      </c>
      <c r="P37" s="6"/>
      <c r="Q37" s="80" t="s">
        <v>78</v>
      </c>
      <c r="R37" s="89">
        <v>2646.0511446603323</v>
      </c>
      <c r="S37" s="89">
        <v>3316.6025342230596</v>
      </c>
      <c r="T37" s="89">
        <v>3828.9783643270139</v>
      </c>
      <c r="U37" s="89">
        <v>4357.849645631668</v>
      </c>
      <c r="V37" s="89">
        <v>5974.2908807578578</v>
      </c>
      <c r="W37" s="89">
        <v>8982.1121264088997</v>
      </c>
      <c r="X37" s="90">
        <v>10168.428822349699</v>
      </c>
      <c r="Y37" s="6"/>
      <c r="Z37" s="80" t="s">
        <v>78</v>
      </c>
      <c r="AA37" s="95">
        <v>2646.0511446603323</v>
      </c>
      <c r="AB37" s="95">
        <v>3316.6025342230596</v>
      </c>
      <c r="AC37" s="95">
        <v>3828.9783643270139</v>
      </c>
      <c r="AD37" s="95">
        <v>4357.849645631668</v>
      </c>
      <c r="AE37" s="95">
        <v>5974.2908807578578</v>
      </c>
      <c r="AF37" s="95">
        <v>8982.1121264088997</v>
      </c>
      <c r="AG37" s="96">
        <v>10168.428822349699</v>
      </c>
    </row>
    <row r="38" spans="7:33" x14ac:dyDescent="0.3">
      <c r="G38" s="269"/>
      <c r="H38" s="80" t="s">
        <v>79</v>
      </c>
      <c r="I38" s="85">
        <v>2646.0511446603323</v>
      </c>
      <c r="J38" s="85">
        <v>0</v>
      </c>
      <c r="K38" s="85">
        <v>0</v>
      </c>
      <c r="L38" s="85">
        <v>0</v>
      </c>
      <c r="M38" s="85">
        <v>0</v>
      </c>
      <c r="N38" s="85">
        <v>0</v>
      </c>
      <c r="O38" s="86">
        <v>0</v>
      </c>
      <c r="P38" s="6"/>
      <c r="Q38" s="80" t="s">
        <v>79</v>
      </c>
      <c r="R38" s="89">
        <v>2646.0511446603323</v>
      </c>
      <c r="S38" s="89">
        <v>0</v>
      </c>
      <c r="T38" s="89">
        <v>0</v>
      </c>
      <c r="U38" s="89">
        <v>0</v>
      </c>
      <c r="V38" s="89">
        <v>0</v>
      </c>
      <c r="W38" s="89">
        <v>0</v>
      </c>
      <c r="X38" s="90">
        <v>0</v>
      </c>
      <c r="Y38" s="6"/>
      <c r="Z38" s="80" t="s">
        <v>79</v>
      </c>
      <c r="AA38" s="95">
        <v>2646.0511446603323</v>
      </c>
      <c r="AB38" s="95">
        <v>0</v>
      </c>
      <c r="AC38" s="95">
        <v>0</v>
      </c>
      <c r="AD38" s="95">
        <v>0</v>
      </c>
      <c r="AE38" s="95">
        <v>0</v>
      </c>
      <c r="AF38" s="95">
        <v>0</v>
      </c>
      <c r="AG38" s="96">
        <v>0</v>
      </c>
    </row>
    <row r="39" spans="7:33" x14ac:dyDescent="0.3">
      <c r="G39" s="269"/>
      <c r="H39" s="80" t="s">
        <v>80</v>
      </c>
      <c r="I39" s="85">
        <v>2382.6710262603324</v>
      </c>
      <c r="J39" s="85">
        <v>0</v>
      </c>
      <c r="K39" s="85">
        <v>0</v>
      </c>
      <c r="L39" s="85">
        <v>0</v>
      </c>
      <c r="M39" s="85">
        <v>0</v>
      </c>
      <c r="N39" s="85">
        <v>0</v>
      </c>
      <c r="O39" s="86">
        <v>0</v>
      </c>
      <c r="P39" s="6"/>
      <c r="Q39" s="80" t="s">
        <v>80</v>
      </c>
      <c r="R39" s="89">
        <v>2382.6710262603324</v>
      </c>
      <c r="S39" s="89">
        <v>0</v>
      </c>
      <c r="T39" s="89">
        <v>0</v>
      </c>
      <c r="U39" s="89">
        <v>0</v>
      </c>
      <c r="V39" s="89">
        <v>0</v>
      </c>
      <c r="W39" s="89">
        <v>0</v>
      </c>
      <c r="X39" s="90">
        <v>0</v>
      </c>
      <c r="Y39" s="6"/>
      <c r="Z39" s="80" t="s">
        <v>80</v>
      </c>
      <c r="AA39" s="95">
        <v>2382.6710262603324</v>
      </c>
      <c r="AB39" s="95">
        <v>0</v>
      </c>
      <c r="AC39" s="95">
        <v>0</v>
      </c>
      <c r="AD39" s="95">
        <v>0</v>
      </c>
      <c r="AE39" s="95">
        <v>0</v>
      </c>
      <c r="AF39" s="95">
        <v>0</v>
      </c>
      <c r="AG39" s="96">
        <v>0</v>
      </c>
    </row>
    <row r="40" spans="7:33" x14ac:dyDescent="0.3">
      <c r="G40" s="269"/>
      <c r="H40" s="80" t="s">
        <v>81</v>
      </c>
      <c r="I40" s="85">
        <v>1630.1564022603322</v>
      </c>
      <c r="J40" s="85">
        <v>0</v>
      </c>
      <c r="K40" s="85">
        <v>0</v>
      </c>
      <c r="L40" s="85">
        <v>0</v>
      </c>
      <c r="M40" s="85">
        <v>0</v>
      </c>
      <c r="N40" s="85">
        <v>0</v>
      </c>
      <c r="O40" s="86">
        <v>0</v>
      </c>
      <c r="P40" s="6"/>
      <c r="Q40" s="80" t="s">
        <v>81</v>
      </c>
      <c r="R40" s="89">
        <v>1630.1564022603322</v>
      </c>
      <c r="S40" s="89">
        <v>0</v>
      </c>
      <c r="T40" s="89">
        <v>0</v>
      </c>
      <c r="U40" s="89">
        <v>0</v>
      </c>
      <c r="V40" s="89">
        <v>0</v>
      </c>
      <c r="W40" s="89">
        <v>0</v>
      </c>
      <c r="X40" s="90">
        <v>0</v>
      </c>
      <c r="Y40" s="6"/>
      <c r="Z40" s="80" t="s">
        <v>81</v>
      </c>
      <c r="AA40" s="95">
        <v>1630.1564022603322</v>
      </c>
      <c r="AB40" s="95">
        <v>0</v>
      </c>
      <c r="AC40" s="95">
        <v>0</v>
      </c>
      <c r="AD40" s="95">
        <v>0</v>
      </c>
      <c r="AE40" s="95">
        <v>0</v>
      </c>
      <c r="AF40" s="95">
        <v>0</v>
      </c>
      <c r="AG40" s="96">
        <v>0</v>
      </c>
    </row>
    <row r="41" spans="7:33" x14ac:dyDescent="0.3">
      <c r="G41" s="269"/>
      <c r="H41" s="80" t="s">
        <v>82</v>
      </c>
      <c r="I41" s="85">
        <v>576.63592866033196</v>
      </c>
      <c r="J41" s="85">
        <v>0</v>
      </c>
      <c r="K41" s="85">
        <v>0</v>
      </c>
      <c r="L41" s="85">
        <v>0</v>
      </c>
      <c r="M41" s="85">
        <v>0</v>
      </c>
      <c r="N41" s="85">
        <v>0</v>
      </c>
      <c r="O41" s="86">
        <v>0</v>
      </c>
      <c r="P41" s="6"/>
      <c r="Q41" s="80" t="s">
        <v>82</v>
      </c>
      <c r="R41" s="89">
        <v>576.63592866033196</v>
      </c>
      <c r="S41" s="89">
        <v>0</v>
      </c>
      <c r="T41" s="89">
        <v>0</v>
      </c>
      <c r="U41" s="89">
        <v>0</v>
      </c>
      <c r="V41" s="89">
        <v>0</v>
      </c>
      <c r="W41" s="89">
        <v>0</v>
      </c>
      <c r="X41" s="90">
        <v>0</v>
      </c>
      <c r="Y41" s="6"/>
      <c r="Z41" s="80" t="s">
        <v>82</v>
      </c>
      <c r="AA41" s="95">
        <v>576.63592866033196</v>
      </c>
      <c r="AB41" s="95">
        <v>0</v>
      </c>
      <c r="AC41" s="95">
        <v>0</v>
      </c>
      <c r="AD41" s="95">
        <v>0</v>
      </c>
      <c r="AE41" s="95">
        <v>0</v>
      </c>
      <c r="AF41" s="95">
        <v>0</v>
      </c>
      <c r="AG41" s="96">
        <v>0</v>
      </c>
    </row>
    <row r="42" spans="7:33" x14ac:dyDescent="0.3">
      <c r="G42" s="269"/>
      <c r="H42" s="80" t="s">
        <v>83</v>
      </c>
      <c r="I42" s="85">
        <v>0</v>
      </c>
      <c r="J42" s="85">
        <v>0</v>
      </c>
      <c r="K42" s="85">
        <v>0</v>
      </c>
      <c r="L42" s="85">
        <v>0</v>
      </c>
      <c r="M42" s="85">
        <v>0</v>
      </c>
      <c r="N42" s="85">
        <v>0</v>
      </c>
      <c r="O42" s="86">
        <v>0</v>
      </c>
      <c r="P42" s="6"/>
      <c r="Q42" s="80" t="s">
        <v>83</v>
      </c>
      <c r="R42" s="89">
        <v>0</v>
      </c>
      <c r="S42" s="89">
        <v>0</v>
      </c>
      <c r="T42" s="89">
        <v>0</v>
      </c>
      <c r="U42" s="89">
        <v>0</v>
      </c>
      <c r="V42" s="89">
        <v>0</v>
      </c>
      <c r="W42" s="89">
        <v>0</v>
      </c>
      <c r="X42" s="90">
        <v>0</v>
      </c>
      <c r="Y42" s="6"/>
      <c r="Z42" s="80" t="s">
        <v>83</v>
      </c>
      <c r="AA42" s="95">
        <v>0</v>
      </c>
      <c r="AB42" s="95">
        <v>0</v>
      </c>
      <c r="AC42" s="95">
        <v>0</v>
      </c>
      <c r="AD42" s="95">
        <v>0</v>
      </c>
      <c r="AE42" s="95">
        <v>0</v>
      </c>
      <c r="AF42" s="95">
        <v>0</v>
      </c>
      <c r="AG42" s="96">
        <v>0</v>
      </c>
    </row>
    <row r="43" spans="7:33" ht="15" thickBot="1" x14ac:dyDescent="0.35">
      <c r="G43" s="270"/>
      <c r="H43" s="81" t="s">
        <v>84</v>
      </c>
      <c r="I43" s="87">
        <v>0</v>
      </c>
      <c r="J43" s="87">
        <v>0</v>
      </c>
      <c r="K43" s="87">
        <v>0</v>
      </c>
      <c r="L43" s="87">
        <v>0</v>
      </c>
      <c r="M43" s="87">
        <v>0</v>
      </c>
      <c r="N43" s="87">
        <v>0</v>
      </c>
      <c r="O43" s="88">
        <v>0</v>
      </c>
      <c r="P43" s="6"/>
      <c r="Q43" s="81" t="s">
        <v>84</v>
      </c>
      <c r="R43" s="91">
        <v>0</v>
      </c>
      <c r="S43" s="91">
        <v>0</v>
      </c>
      <c r="T43" s="91">
        <v>0</v>
      </c>
      <c r="U43" s="91">
        <v>0</v>
      </c>
      <c r="V43" s="91">
        <v>0</v>
      </c>
      <c r="W43" s="91">
        <v>0</v>
      </c>
      <c r="X43" s="92">
        <v>0</v>
      </c>
      <c r="Y43" s="6"/>
      <c r="Z43" s="81" t="s">
        <v>84</v>
      </c>
      <c r="AA43" s="97">
        <v>0</v>
      </c>
      <c r="AB43" s="97">
        <v>0</v>
      </c>
      <c r="AC43" s="97">
        <v>0</v>
      </c>
      <c r="AD43" s="97">
        <v>0</v>
      </c>
      <c r="AE43" s="97">
        <v>0</v>
      </c>
      <c r="AF43" s="97">
        <v>0</v>
      </c>
      <c r="AG43" s="98">
        <v>0</v>
      </c>
    </row>
    <row r="44" spans="7:33" ht="15" thickBot="1" x14ac:dyDescent="0.35">
      <c r="G44" s="61"/>
      <c r="H44" s="73"/>
      <c r="I44" s="6"/>
      <c r="J44" s="6"/>
      <c r="K44" s="6"/>
      <c r="L44" s="6"/>
      <c r="M44" s="6"/>
      <c r="N44" s="6"/>
      <c r="O44" s="6"/>
      <c r="P44" s="6"/>
      <c r="Q44" s="73"/>
      <c r="R44" s="6"/>
      <c r="S44" s="6"/>
      <c r="T44" s="6"/>
      <c r="U44" s="6"/>
      <c r="V44" s="6"/>
      <c r="W44" s="6"/>
      <c r="X44" s="6"/>
      <c r="Y44" s="6"/>
      <c r="Z44" s="73"/>
      <c r="AA44" s="6"/>
      <c r="AB44" s="6"/>
      <c r="AC44" s="6"/>
      <c r="AD44" s="6"/>
      <c r="AE44" s="6"/>
      <c r="AF44" s="6"/>
      <c r="AG44" s="6"/>
    </row>
    <row r="45" spans="7:33" x14ac:dyDescent="0.3">
      <c r="G45" s="268" t="s">
        <v>71</v>
      </c>
      <c r="H45" s="79" t="s">
        <v>85</v>
      </c>
      <c r="I45" s="65" t="s">
        <v>60</v>
      </c>
      <c r="J45" s="65" t="s">
        <v>61</v>
      </c>
      <c r="K45" s="65" t="s">
        <v>62</v>
      </c>
      <c r="L45" s="65" t="s">
        <v>63</v>
      </c>
      <c r="M45" s="65" t="s">
        <v>64</v>
      </c>
      <c r="N45" s="65" t="s">
        <v>65</v>
      </c>
      <c r="O45" s="66" t="s">
        <v>66</v>
      </c>
      <c r="P45" s="6"/>
      <c r="Q45" s="79" t="s">
        <v>85</v>
      </c>
      <c r="R45" s="65" t="s">
        <v>60</v>
      </c>
      <c r="S45" s="65" t="s">
        <v>61</v>
      </c>
      <c r="T45" s="65" t="s">
        <v>62</v>
      </c>
      <c r="U45" s="65" t="s">
        <v>63</v>
      </c>
      <c r="V45" s="65" t="s">
        <v>64</v>
      </c>
      <c r="W45" s="65" t="s">
        <v>65</v>
      </c>
      <c r="X45" s="66" t="s">
        <v>66</v>
      </c>
      <c r="Y45" s="6"/>
      <c r="Z45" s="79" t="s">
        <v>85</v>
      </c>
      <c r="AA45" s="65" t="s">
        <v>60</v>
      </c>
      <c r="AB45" s="65" t="s">
        <v>61</v>
      </c>
      <c r="AC45" s="65" t="s">
        <v>62</v>
      </c>
      <c r="AD45" s="65" t="s">
        <v>63</v>
      </c>
      <c r="AE45" s="65" t="s">
        <v>64</v>
      </c>
      <c r="AF45" s="65" t="s">
        <v>65</v>
      </c>
      <c r="AG45" s="66" t="s">
        <v>66</v>
      </c>
    </row>
    <row r="46" spans="7:33" x14ac:dyDescent="0.3">
      <c r="G46" s="269"/>
      <c r="H46" s="80" t="s">
        <v>78</v>
      </c>
      <c r="I46" s="85">
        <f>I28*I37</f>
        <v>1230502.4045231</v>
      </c>
      <c r="J46" s="85">
        <f t="shared" ref="J46:O46" si="12">J28*J37</f>
        <v>2058107.1192040846</v>
      </c>
      <c r="K46" s="85">
        <f t="shared" si="12"/>
        <v>3704660.0933113517</v>
      </c>
      <c r="L46" s="85">
        <f t="shared" si="12"/>
        <v>4216360.1197731523</v>
      </c>
      <c r="M46" s="85">
        <f t="shared" si="12"/>
        <v>2026587.3595882053</v>
      </c>
      <c r="N46" s="85">
        <f t="shared" si="12"/>
        <v>3046894.6459257603</v>
      </c>
      <c r="O46" s="86">
        <f t="shared" si="12"/>
        <v>447580.88925719366</v>
      </c>
      <c r="P46" s="6"/>
      <c r="Q46" s="80" t="s">
        <v>78</v>
      </c>
      <c r="R46" s="89">
        <f>R28*R37</f>
        <v>4238397.1711351229</v>
      </c>
      <c r="S46" s="89">
        <f t="shared" ref="S46:X46" si="13">S28*S37</f>
        <v>7089035.6328140693</v>
      </c>
      <c r="T46" s="89">
        <f t="shared" si="13"/>
        <v>12760495.876961323</v>
      </c>
      <c r="U46" s="89">
        <f t="shared" si="13"/>
        <v>14523018.190329745</v>
      </c>
      <c r="V46" s="89">
        <f t="shared" si="13"/>
        <v>6980467.5719149299</v>
      </c>
      <c r="W46" s="89">
        <f t="shared" si="13"/>
        <v>10494859.335966509</v>
      </c>
      <c r="X46" s="90">
        <f t="shared" si="13"/>
        <v>1541667.5074414448</v>
      </c>
      <c r="Y46" s="6"/>
      <c r="Z46" s="80" t="s">
        <v>78</v>
      </c>
      <c r="AA46" s="95">
        <f t="shared" ref="AA46:AG52" si="14">AA28*AA37</f>
        <v>7246291.937747146</v>
      </c>
      <c r="AB46" s="95">
        <f t="shared" si="14"/>
        <v>12119964.146424055</v>
      </c>
      <c r="AC46" s="95">
        <f t="shared" si="14"/>
        <v>21816331.660611298</v>
      </c>
      <c r="AD46" s="95">
        <f t="shared" si="14"/>
        <v>24829676.260886345</v>
      </c>
      <c r="AE46" s="95">
        <f t="shared" si="14"/>
        <v>11934347.784241656</v>
      </c>
      <c r="AF46" s="95">
        <f t="shared" si="14"/>
        <v>17942824.026007257</v>
      </c>
      <c r="AG46" s="96">
        <f t="shared" si="14"/>
        <v>2635754.1256256965</v>
      </c>
    </row>
    <row r="47" spans="7:33" x14ac:dyDescent="0.3">
      <c r="G47" s="269"/>
      <c r="H47" s="80" t="s">
        <v>79</v>
      </c>
      <c r="I47" s="85">
        <f t="shared" ref="I47:O52" si="15">I29*I38</f>
        <v>139806.45531757866</v>
      </c>
      <c r="J47" s="85">
        <f t="shared" si="15"/>
        <v>0</v>
      </c>
      <c r="K47" s="85">
        <f t="shared" si="15"/>
        <v>0</v>
      </c>
      <c r="L47" s="85">
        <f t="shared" si="15"/>
        <v>0</v>
      </c>
      <c r="M47" s="85">
        <f t="shared" si="15"/>
        <v>0</v>
      </c>
      <c r="N47" s="85">
        <f t="shared" si="15"/>
        <v>0</v>
      </c>
      <c r="O47" s="86">
        <f t="shared" si="15"/>
        <v>0</v>
      </c>
      <c r="P47" s="6"/>
      <c r="Q47" s="80" t="s">
        <v>79</v>
      </c>
      <c r="R47" s="89">
        <f t="shared" ref="R47:X52" si="16">R29*R38</f>
        <v>436895.17286743328</v>
      </c>
      <c r="S47" s="89">
        <f t="shared" si="16"/>
        <v>0</v>
      </c>
      <c r="T47" s="89">
        <f t="shared" si="16"/>
        <v>0</v>
      </c>
      <c r="U47" s="89">
        <f t="shared" si="16"/>
        <v>0</v>
      </c>
      <c r="V47" s="89">
        <f t="shared" si="16"/>
        <v>0</v>
      </c>
      <c r="W47" s="89">
        <f t="shared" si="16"/>
        <v>0</v>
      </c>
      <c r="X47" s="90">
        <f t="shared" si="16"/>
        <v>0</v>
      </c>
      <c r="Y47" s="6"/>
      <c r="Z47" s="80" t="s">
        <v>79</v>
      </c>
      <c r="AA47" s="95">
        <f t="shared" si="14"/>
        <v>786411.31116137991</v>
      </c>
      <c r="AB47" s="95">
        <f t="shared" si="14"/>
        <v>0</v>
      </c>
      <c r="AC47" s="95">
        <f t="shared" si="14"/>
        <v>0</v>
      </c>
      <c r="AD47" s="95">
        <f t="shared" si="14"/>
        <v>0</v>
      </c>
      <c r="AE47" s="95">
        <f t="shared" si="14"/>
        <v>0</v>
      </c>
      <c r="AF47" s="95">
        <f t="shared" si="14"/>
        <v>0</v>
      </c>
      <c r="AG47" s="96">
        <f t="shared" si="14"/>
        <v>0</v>
      </c>
    </row>
    <row r="48" spans="7:33" x14ac:dyDescent="0.3">
      <c r="G48" s="269"/>
      <c r="H48" s="80" t="s">
        <v>80</v>
      </c>
      <c r="I48" s="85">
        <f t="shared" si="15"/>
        <v>277699.70633318124</v>
      </c>
      <c r="J48" s="85">
        <f t="shared" si="15"/>
        <v>0</v>
      </c>
      <c r="K48" s="85">
        <f t="shared" si="15"/>
        <v>0</v>
      </c>
      <c r="L48" s="85">
        <f t="shared" si="15"/>
        <v>0</v>
      </c>
      <c r="M48" s="85">
        <f t="shared" si="15"/>
        <v>0</v>
      </c>
      <c r="N48" s="85">
        <f t="shared" si="15"/>
        <v>0</v>
      </c>
      <c r="O48" s="86">
        <f t="shared" si="15"/>
        <v>0</v>
      </c>
      <c r="P48" s="6"/>
      <c r="Q48" s="80" t="s">
        <v>80</v>
      </c>
      <c r="R48" s="89">
        <f t="shared" si="16"/>
        <v>925665.68777727091</v>
      </c>
      <c r="S48" s="89">
        <f t="shared" si="16"/>
        <v>0</v>
      </c>
      <c r="T48" s="89">
        <f t="shared" si="16"/>
        <v>0</v>
      </c>
      <c r="U48" s="89">
        <f t="shared" si="16"/>
        <v>0</v>
      </c>
      <c r="V48" s="89">
        <f t="shared" si="16"/>
        <v>0</v>
      </c>
      <c r="W48" s="89">
        <f t="shared" si="16"/>
        <v>0</v>
      </c>
      <c r="X48" s="90">
        <f t="shared" si="16"/>
        <v>0</v>
      </c>
      <c r="Y48" s="6"/>
      <c r="Z48" s="80" t="s">
        <v>80</v>
      </c>
      <c r="AA48" s="95">
        <f t="shared" si="14"/>
        <v>1388498.5316659061</v>
      </c>
      <c r="AB48" s="95">
        <f t="shared" si="14"/>
        <v>0</v>
      </c>
      <c r="AC48" s="95">
        <f t="shared" si="14"/>
        <v>0</v>
      </c>
      <c r="AD48" s="95">
        <f t="shared" si="14"/>
        <v>0</v>
      </c>
      <c r="AE48" s="95">
        <f t="shared" si="14"/>
        <v>0</v>
      </c>
      <c r="AF48" s="95">
        <f t="shared" si="14"/>
        <v>0</v>
      </c>
      <c r="AG48" s="96">
        <f t="shared" si="14"/>
        <v>0</v>
      </c>
    </row>
    <row r="49" spans="6:33" x14ac:dyDescent="0.3">
      <c r="G49" s="269"/>
      <c r="H49" s="80" t="s">
        <v>81</v>
      </c>
      <c r="I49" s="85">
        <f t="shared" si="15"/>
        <v>126662.87797616921</v>
      </c>
      <c r="J49" s="85">
        <f t="shared" si="15"/>
        <v>0</v>
      </c>
      <c r="K49" s="85">
        <f t="shared" si="15"/>
        <v>0</v>
      </c>
      <c r="L49" s="85">
        <f t="shared" si="15"/>
        <v>0</v>
      </c>
      <c r="M49" s="85">
        <f t="shared" si="15"/>
        <v>0</v>
      </c>
      <c r="N49" s="85">
        <f t="shared" si="15"/>
        <v>0</v>
      </c>
      <c r="O49" s="86">
        <f t="shared" si="15"/>
        <v>0</v>
      </c>
      <c r="P49" s="6"/>
      <c r="Q49" s="80" t="s">
        <v>81</v>
      </c>
      <c r="R49" s="89">
        <f t="shared" si="16"/>
        <v>474985.79241063452</v>
      </c>
      <c r="S49" s="89">
        <f t="shared" si="16"/>
        <v>0</v>
      </c>
      <c r="T49" s="89">
        <f t="shared" si="16"/>
        <v>0</v>
      </c>
      <c r="U49" s="89">
        <f t="shared" si="16"/>
        <v>0</v>
      </c>
      <c r="V49" s="89">
        <f t="shared" si="16"/>
        <v>0</v>
      </c>
      <c r="W49" s="89">
        <f t="shared" si="16"/>
        <v>0</v>
      </c>
      <c r="X49" s="90">
        <f t="shared" si="16"/>
        <v>0</v>
      </c>
      <c r="Y49" s="6"/>
      <c r="Z49" s="80" t="s">
        <v>81</v>
      </c>
      <c r="AA49" s="95">
        <f t="shared" si="14"/>
        <v>633314.38988084614</v>
      </c>
      <c r="AB49" s="95">
        <f t="shared" si="14"/>
        <v>0</v>
      </c>
      <c r="AC49" s="95">
        <f t="shared" si="14"/>
        <v>0</v>
      </c>
      <c r="AD49" s="95">
        <f t="shared" si="14"/>
        <v>0</v>
      </c>
      <c r="AE49" s="95">
        <f t="shared" si="14"/>
        <v>0</v>
      </c>
      <c r="AF49" s="95">
        <f t="shared" si="14"/>
        <v>0</v>
      </c>
      <c r="AG49" s="96">
        <f t="shared" si="14"/>
        <v>0</v>
      </c>
    </row>
    <row r="50" spans="6:33" x14ac:dyDescent="0.3">
      <c r="G50" s="269"/>
      <c r="H50" s="80" t="s">
        <v>82</v>
      </c>
      <c r="I50" s="85">
        <f t="shared" si="15"/>
        <v>22402.257282585142</v>
      </c>
      <c r="J50" s="85">
        <f t="shared" si="15"/>
        <v>0</v>
      </c>
      <c r="K50" s="85">
        <f t="shared" si="15"/>
        <v>0</v>
      </c>
      <c r="L50" s="85">
        <f t="shared" si="15"/>
        <v>0</v>
      </c>
      <c r="M50" s="85">
        <f t="shared" si="15"/>
        <v>0</v>
      </c>
      <c r="N50" s="85">
        <f t="shared" si="15"/>
        <v>0</v>
      </c>
      <c r="O50" s="86">
        <f t="shared" si="15"/>
        <v>0</v>
      </c>
      <c r="P50" s="6"/>
      <c r="Q50" s="80" t="s">
        <v>82</v>
      </c>
      <c r="R50" s="89">
        <f t="shared" si="16"/>
        <v>112011.28641292572</v>
      </c>
      <c r="S50" s="89">
        <f t="shared" si="16"/>
        <v>0</v>
      </c>
      <c r="T50" s="89">
        <f t="shared" si="16"/>
        <v>0</v>
      </c>
      <c r="U50" s="89">
        <f t="shared" si="16"/>
        <v>0</v>
      </c>
      <c r="V50" s="89">
        <f t="shared" si="16"/>
        <v>0</v>
      </c>
      <c r="W50" s="89">
        <f t="shared" si="16"/>
        <v>0</v>
      </c>
      <c r="X50" s="90">
        <f t="shared" si="16"/>
        <v>0</v>
      </c>
      <c r="Y50" s="6"/>
      <c r="Z50" s="80" t="s">
        <v>82</v>
      </c>
      <c r="AA50" s="95">
        <f t="shared" si="14"/>
        <v>168016.92961938854</v>
      </c>
      <c r="AB50" s="95">
        <f t="shared" si="14"/>
        <v>0</v>
      </c>
      <c r="AC50" s="95">
        <f t="shared" si="14"/>
        <v>0</v>
      </c>
      <c r="AD50" s="95">
        <f t="shared" si="14"/>
        <v>0</v>
      </c>
      <c r="AE50" s="95">
        <f t="shared" si="14"/>
        <v>0</v>
      </c>
      <c r="AF50" s="95">
        <f t="shared" si="14"/>
        <v>0</v>
      </c>
      <c r="AG50" s="96">
        <f t="shared" si="14"/>
        <v>0</v>
      </c>
    </row>
    <row r="51" spans="6:33" x14ac:dyDescent="0.3">
      <c r="G51" s="269"/>
      <c r="H51" s="80" t="s">
        <v>83</v>
      </c>
      <c r="I51" s="85">
        <f t="shared" si="15"/>
        <v>0</v>
      </c>
      <c r="J51" s="85">
        <f t="shared" si="15"/>
        <v>0</v>
      </c>
      <c r="K51" s="85">
        <f t="shared" si="15"/>
        <v>0</v>
      </c>
      <c r="L51" s="85">
        <f t="shared" si="15"/>
        <v>0</v>
      </c>
      <c r="M51" s="85">
        <f t="shared" si="15"/>
        <v>0</v>
      </c>
      <c r="N51" s="85">
        <f t="shared" si="15"/>
        <v>0</v>
      </c>
      <c r="O51" s="86">
        <f t="shared" si="15"/>
        <v>0</v>
      </c>
      <c r="P51" s="6"/>
      <c r="Q51" s="80" t="s">
        <v>83</v>
      </c>
      <c r="R51" s="89">
        <f t="shared" si="16"/>
        <v>0</v>
      </c>
      <c r="S51" s="89">
        <f t="shared" si="16"/>
        <v>0</v>
      </c>
      <c r="T51" s="89">
        <f t="shared" si="16"/>
        <v>0</v>
      </c>
      <c r="U51" s="89">
        <f t="shared" si="16"/>
        <v>0</v>
      </c>
      <c r="V51" s="89">
        <f t="shared" si="16"/>
        <v>0</v>
      </c>
      <c r="W51" s="89">
        <f t="shared" si="16"/>
        <v>0</v>
      </c>
      <c r="X51" s="90">
        <f t="shared" si="16"/>
        <v>0</v>
      </c>
      <c r="Y51" s="6"/>
      <c r="Z51" s="80" t="s">
        <v>83</v>
      </c>
      <c r="AA51" s="95">
        <f t="shared" si="14"/>
        <v>0</v>
      </c>
      <c r="AB51" s="95">
        <f t="shared" si="14"/>
        <v>0</v>
      </c>
      <c r="AC51" s="95">
        <f t="shared" si="14"/>
        <v>0</v>
      </c>
      <c r="AD51" s="95">
        <f t="shared" si="14"/>
        <v>0</v>
      </c>
      <c r="AE51" s="95">
        <f t="shared" si="14"/>
        <v>0</v>
      </c>
      <c r="AF51" s="95">
        <f t="shared" si="14"/>
        <v>0</v>
      </c>
      <c r="AG51" s="96">
        <f t="shared" si="14"/>
        <v>0</v>
      </c>
    </row>
    <row r="52" spans="6:33" ht="15" thickBot="1" x14ac:dyDescent="0.35">
      <c r="G52" s="270"/>
      <c r="H52" s="81" t="s">
        <v>84</v>
      </c>
      <c r="I52" s="87">
        <f t="shared" si="15"/>
        <v>0</v>
      </c>
      <c r="J52" s="87">
        <f t="shared" si="15"/>
        <v>0</v>
      </c>
      <c r="K52" s="87">
        <f t="shared" si="15"/>
        <v>0</v>
      </c>
      <c r="L52" s="87">
        <f t="shared" si="15"/>
        <v>0</v>
      </c>
      <c r="M52" s="87">
        <f t="shared" si="15"/>
        <v>0</v>
      </c>
      <c r="N52" s="87">
        <f t="shared" si="15"/>
        <v>0</v>
      </c>
      <c r="O52" s="88">
        <f t="shared" si="15"/>
        <v>0</v>
      </c>
      <c r="P52" s="6"/>
      <c r="Q52" s="81" t="s">
        <v>84</v>
      </c>
      <c r="R52" s="91">
        <f t="shared" si="16"/>
        <v>0</v>
      </c>
      <c r="S52" s="91">
        <f t="shared" si="16"/>
        <v>0</v>
      </c>
      <c r="T52" s="91">
        <f t="shared" si="16"/>
        <v>0</v>
      </c>
      <c r="U52" s="91">
        <f t="shared" si="16"/>
        <v>0</v>
      </c>
      <c r="V52" s="91">
        <f t="shared" si="16"/>
        <v>0</v>
      </c>
      <c r="W52" s="91">
        <f t="shared" si="16"/>
        <v>0</v>
      </c>
      <c r="X52" s="92">
        <f t="shared" si="16"/>
        <v>0</v>
      </c>
      <c r="Y52" s="6"/>
      <c r="Z52" s="81" t="s">
        <v>84</v>
      </c>
      <c r="AA52" s="97">
        <f t="shared" si="14"/>
        <v>0</v>
      </c>
      <c r="AB52" s="97">
        <f t="shared" si="14"/>
        <v>0</v>
      </c>
      <c r="AC52" s="97">
        <f t="shared" si="14"/>
        <v>0</v>
      </c>
      <c r="AD52" s="97">
        <f t="shared" si="14"/>
        <v>0</v>
      </c>
      <c r="AE52" s="97">
        <f t="shared" si="14"/>
        <v>0</v>
      </c>
      <c r="AF52" s="97">
        <f t="shared" si="14"/>
        <v>0</v>
      </c>
      <c r="AG52" s="98">
        <f t="shared" si="14"/>
        <v>0</v>
      </c>
    </row>
    <row r="56" spans="6:33" s="54" customFormat="1" ht="15" thickBot="1" x14ac:dyDescent="0.35"/>
    <row r="57" spans="6:33" ht="24" thickBot="1" x14ac:dyDescent="0.5">
      <c r="F57" s="3" t="s">
        <v>69</v>
      </c>
    </row>
    <row r="58" spans="6:33" ht="18" x14ac:dyDescent="0.35">
      <c r="G58" s="258" t="s">
        <v>72</v>
      </c>
      <c r="H58" s="277" t="s">
        <v>55</v>
      </c>
      <c r="I58" s="278"/>
      <c r="J58" s="278"/>
      <c r="K58" s="278"/>
      <c r="L58" s="278"/>
      <c r="M58" s="278"/>
      <c r="N58" s="278"/>
      <c r="O58" s="279"/>
      <c r="Q58" s="271" t="s">
        <v>57</v>
      </c>
      <c r="R58" s="272"/>
      <c r="S58" s="272"/>
      <c r="T58" s="272"/>
      <c r="U58" s="272"/>
      <c r="V58" s="272"/>
      <c r="W58" s="272"/>
      <c r="X58" s="273"/>
      <c r="Z58" s="274" t="s">
        <v>58</v>
      </c>
      <c r="AA58" s="275"/>
      <c r="AB58" s="275"/>
      <c r="AC58" s="275"/>
      <c r="AD58" s="275"/>
      <c r="AE58" s="275"/>
      <c r="AF58" s="275"/>
      <c r="AG58" s="276"/>
    </row>
    <row r="59" spans="6:33" ht="15" thickBot="1" x14ac:dyDescent="0.35">
      <c r="G59" s="259"/>
      <c r="H59" s="55"/>
      <c r="I59" s="54"/>
      <c r="J59" s="56" t="s">
        <v>56</v>
      </c>
      <c r="K59" s="72">
        <f>SUM(I61:O67)</f>
        <v>3528.8289851236295</v>
      </c>
      <c r="L59" s="54"/>
      <c r="M59" s="54"/>
      <c r="N59" s="54"/>
      <c r="O59" s="57"/>
      <c r="Q59" s="58"/>
      <c r="R59" s="59"/>
      <c r="S59" s="56" t="s">
        <v>56</v>
      </c>
      <c r="T59" s="72">
        <f>SUM(R61:X67)</f>
        <v>11847.006648361228</v>
      </c>
      <c r="U59" s="59"/>
      <c r="V59" s="59"/>
      <c r="W59" s="59"/>
      <c r="X59" s="60"/>
      <c r="Z59" s="58"/>
      <c r="AA59" s="59"/>
      <c r="AB59" s="56" t="s">
        <v>56</v>
      </c>
      <c r="AC59" s="72">
        <f>SUM(AA61:AG67)</f>
        <v>21836.164756632952</v>
      </c>
      <c r="AD59" s="59"/>
      <c r="AE59" s="59"/>
      <c r="AF59" s="59"/>
      <c r="AG59" s="60"/>
    </row>
    <row r="60" spans="6:33" x14ac:dyDescent="0.3">
      <c r="G60" s="259"/>
      <c r="H60" s="79" t="s">
        <v>85</v>
      </c>
      <c r="I60" s="62" t="s">
        <v>60</v>
      </c>
      <c r="J60" s="62" t="s">
        <v>61</v>
      </c>
      <c r="K60" s="62" t="s">
        <v>62</v>
      </c>
      <c r="L60" s="62" t="s">
        <v>63</v>
      </c>
      <c r="M60" s="62" t="s">
        <v>64</v>
      </c>
      <c r="N60" s="62" t="s">
        <v>65</v>
      </c>
      <c r="O60" s="63" t="s">
        <v>66</v>
      </c>
      <c r="P60" s="6"/>
      <c r="Q60" s="79" t="s">
        <v>85</v>
      </c>
      <c r="R60" s="62" t="s">
        <v>60</v>
      </c>
      <c r="S60" s="62" t="s">
        <v>61</v>
      </c>
      <c r="T60" s="62" t="s">
        <v>62</v>
      </c>
      <c r="U60" s="62" t="s">
        <v>63</v>
      </c>
      <c r="V60" s="62" t="s">
        <v>64</v>
      </c>
      <c r="W60" s="62" t="s">
        <v>65</v>
      </c>
      <c r="X60" s="63" t="s">
        <v>66</v>
      </c>
      <c r="Y60" s="6"/>
      <c r="Z60" s="79" t="s">
        <v>85</v>
      </c>
      <c r="AA60" s="62" t="s">
        <v>60</v>
      </c>
      <c r="AB60" s="62" t="s">
        <v>61</v>
      </c>
      <c r="AC60" s="62" t="s">
        <v>62</v>
      </c>
      <c r="AD60" s="62" t="s">
        <v>63</v>
      </c>
      <c r="AE60" s="62" t="s">
        <v>64</v>
      </c>
      <c r="AF60" s="62" t="s">
        <v>65</v>
      </c>
      <c r="AG60" s="63" t="s">
        <v>66</v>
      </c>
    </row>
    <row r="61" spans="6:33" x14ac:dyDescent="0.3">
      <c r="G61" s="259"/>
      <c r="H61" s="80" t="s">
        <v>78</v>
      </c>
      <c r="I61" s="85">
        <v>413.36310423888295</v>
      </c>
      <c r="J61" s="85">
        <v>551.59716352088878</v>
      </c>
      <c r="K61" s="85">
        <v>860.02867624803685</v>
      </c>
      <c r="L61" s="85">
        <v>860.02867624803685</v>
      </c>
      <c r="M61" s="85">
        <v>301.52716401919025</v>
      </c>
      <c r="N61" s="85">
        <v>301.52716401919025</v>
      </c>
      <c r="O61" s="86">
        <v>39.125973765511738</v>
      </c>
      <c r="P61" s="6"/>
      <c r="Q61" s="80" t="s">
        <v>78</v>
      </c>
      <c r="R61" s="89">
        <v>1395.1004768062301</v>
      </c>
      <c r="S61" s="89">
        <v>1861.6404268829997</v>
      </c>
      <c r="T61" s="89">
        <v>2902.5967823371248</v>
      </c>
      <c r="U61" s="89">
        <v>2902.5967823371248</v>
      </c>
      <c r="V61" s="89">
        <v>1017.6541785647672</v>
      </c>
      <c r="W61" s="89">
        <v>1017.6541785647672</v>
      </c>
      <c r="X61" s="90">
        <v>132.05016145860213</v>
      </c>
      <c r="Y61" s="6"/>
      <c r="Z61" s="80" t="s">
        <v>78</v>
      </c>
      <c r="AA61" s="95">
        <v>2583.5194014930184</v>
      </c>
      <c r="AB61" s="95">
        <v>3447.4822720055545</v>
      </c>
      <c r="AC61" s="95">
        <v>5375.1792265502299</v>
      </c>
      <c r="AD61" s="95">
        <v>5375.1792265502299</v>
      </c>
      <c r="AE61" s="95">
        <v>1884.544775119939</v>
      </c>
      <c r="AF61" s="95">
        <v>1884.544775119939</v>
      </c>
      <c r="AG61" s="96">
        <v>244.53733603444837</v>
      </c>
    </row>
    <row r="62" spans="6:33" x14ac:dyDescent="0.3">
      <c r="G62" s="259"/>
      <c r="H62" s="80" t="s">
        <v>79</v>
      </c>
      <c r="I62" s="85">
        <v>46.231399816190866</v>
      </c>
      <c r="J62" s="85">
        <v>0</v>
      </c>
      <c r="K62" s="85">
        <v>0</v>
      </c>
      <c r="L62" s="85">
        <v>0</v>
      </c>
      <c r="M62" s="85">
        <v>0</v>
      </c>
      <c r="N62" s="85">
        <v>0</v>
      </c>
      <c r="O62" s="86">
        <v>0</v>
      </c>
      <c r="P62" s="6"/>
      <c r="Q62" s="80" t="s">
        <v>79</v>
      </c>
      <c r="R62" s="89">
        <v>132.08971376054532</v>
      </c>
      <c r="S62" s="89">
        <v>0</v>
      </c>
      <c r="T62" s="89">
        <v>0</v>
      </c>
      <c r="U62" s="89">
        <v>0</v>
      </c>
      <c r="V62" s="89">
        <v>0</v>
      </c>
      <c r="W62" s="89">
        <v>0</v>
      </c>
      <c r="X62" s="90">
        <v>0</v>
      </c>
      <c r="Y62" s="6"/>
      <c r="Z62" s="80" t="s">
        <v>79</v>
      </c>
      <c r="AA62" s="95">
        <v>264.17942752109064</v>
      </c>
      <c r="AB62" s="95">
        <v>0</v>
      </c>
      <c r="AC62" s="95">
        <v>0</v>
      </c>
      <c r="AD62" s="95">
        <v>0</v>
      </c>
      <c r="AE62" s="95">
        <v>0</v>
      </c>
      <c r="AF62" s="95">
        <v>0</v>
      </c>
      <c r="AG62" s="96">
        <v>0</v>
      </c>
    </row>
    <row r="63" spans="6:33" x14ac:dyDescent="0.3">
      <c r="G63" s="259"/>
      <c r="H63" s="80" t="s">
        <v>80</v>
      </c>
      <c r="I63" s="85">
        <v>97.124789529812745</v>
      </c>
      <c r="J63" s="85">
        <v>0</v>
      </c>
      <c r="K63" s="85">
        <v>0</v>
      </c>
      <c r="L63" s="85">
        <v>0</v>
      </c>
      <c r="M63" s="85">
        <v>0</v>
      </c>
      <c r="N63" s="85">
        <v>0</v>
      </c>
      <c r="O63" s="86">
        <v>0</v>
      </c>
      <c r="P63" s="6"/>
      <c r="Q63" s="80" t="s">
        <v>80</v>
      </c>
      <c r="R63" s="89">
        <v>291.37436858943818</v>
      </c>
      <c r="S63" s="89">
        <v>0</v>
      </c>
      <c r="T63" s="89">
        <v>0</v>
      </c>
      <c r="U63" s="89">
        <v>0</v>
      </c>
      <c r="V63" s="89">
        <v>0</v>
      </c>
      <c r="W63" s="89">
        <v>0</v>
      </c>
      <c r="X63" s="90">
        <v>0</v>
      </c>
      <c r="Y63" s="6"/>
      <c r="Z63" s="80" t="s">
        <v>80</v>
      </c>
      <c r="AA63" s="95">
        <v>485.62394764906367</v>
      </c>
      <c r="AB63" s="95">
        <v>0</v>
      </c>
      <c r="AC63" s="95">
        <v>0</v>
      </c>
      <c r="AD63" s="95">
        <v>0</v>
      </c>
      <c r="AE63" s="95">
        <v>0</v>
      </c>
      <c r="AF63" s="95">
        <v>0</v>
      </c>
      <c r="AG63" s="96">
        <v>0</v>
      </c>
    </row>
    <row r="64" spans="6:33" x14ac:dyDescent="0.3">
      <c r="G64" s="259"/>
      <c r="H64" s="80" t="s">
        <v>81</v>
      </c>
      <c r="I64" s="85">
        <v>58.274873717887637</v>
      </c>
      <c r="J64" s="85">
        <v>0</v>
      </c>
      <c r="K64" s="85">
        <v>0</v>
      </c>
      <c r="L64" s="85">
        <v>0</v>
      </c>
      <c r="M64" s="85">
        <v>0</v>
      </c>
      <c r="N64" s="85">
        <v>0</v>
      </c>
      <c r="O64" s="86">
        <v>0</v>
      </c>
      <c r="P64" s="6"/>
      <c r="Q64" s="80" t="s">
        <v>81</v>
      </c>
      <c r="R64" s="89">
        <v>194.24957905962549</v>
      </c>
      <c r="S64" s="89">
        <v>0</v>
      </c>
      <c r="T64" s="89">
        <v>0</v>
      </c>
      <c r="U64" s="89">
        <v>0</v>
      </c>
      <c r="V64" s="89">
        <v>0</v>
      </c>
      <c r="W64" s="89">
        <v>0</v>
      </c>
      <c r="X64" s="90">
        <v>0</v>
      </c>
      <c r="Y64" s="6"/>
      <c r="Z64" s="80" t="s">
        <v>81</v>
      </c>
      <c r="AA64" s="95">
        <v>291.37436858943818</v>
      </c>
      <c r="AB64" s="95">
        <v>0</v>
      </c>
      <c r="AC64" s="95">
        <v>0</v>
      </c>
      <c r="AD64" s="95">
        <v>0</v>
      </c>
      <c r="AE64" s="95">
        <v>0</v>
      </c>
      <c r="AF64" s="95">
        <v>0</v>
      </c>
      <c r="AG64" s="96">
        <v>0</v>
      </c>
    </row>
    <row r="65" spans="7:33" x14ac:dyDescent="0.3">
      <c r="G65" s="259"/>
      <c r="H65" s="80" t="s">
        <v>82</v>
      </c>
      <c r="I65" s="85">
        <v>0</v>
      </c>
      <c r="J65" s="85">
        <v>0</v>
      </c>
      <c r="K65" s="85">
        <v>0</v>
      </c>
      <c r="L65" s="85">
        <v>0</v>
      </c>
      <c r="M65" s="85">
        <v>0</v>
      </c>
      <c r="N65" s="85">
        <v>0</v>
      </c>
      <c r="O65" s="86">
        <v>0</v>
      </c>
      <c r="P65" s="6"/>
      <c r="Q65" s="80" t="s">
        <v>82</v>
      </c>
      <c r="R65" s="89">
        <v>0</v>
      </c>
      <c r="S65" s="89">
        <v>0</v>
      </c>
      <c r="T65" s="89">
        <v>0</v>
      </c>
      <c r="U65" s="89">
        <v>0</v>
      </c>
      <c r="V65" s="89">
        <v>0</v>
      </c>
      <c r="W65" s="89">
        <v>0</v>
      </c>
      <c r="X65" s="90">
        <v>0</v>
      </c>
      <c r="Y65" s="6"/>
      <c r="Z65" s="80" t="s">
        <v>82</v>
      </c>
      <c r="AA65" s="95">
        <v>0</v>
      </c>
      <c r="AB65" s="95">
        <v>0</v>
      </c>
      <c r="AC65" s="95">
        <v>0</v>
      </c>
      <c r="AD65" s="95">
        <v>0</v>
      </c>
      <c r="AE65" s="95">
        <v>0</v>
      </c>
      <c r="AF65" s="95">
        <v>0</v>
      </c>
      <c r="AG65" s="96">
        <v>0</v>
      </c>
    </row>
    <row r="66" spans="7:33" x14ac:dyDescent="0.3">
      <c r="G66" s="259"/>
      <c r="H66" s="80" t="s">
        <v>83</v>
      </c>
      <c r="I66" s="85">
        <v>0</v>
      </c>
      <c r="J66" s="85">
        <v>0</v>
      </c>
      <c r="K66" s="85">
        <v>0</v>
      </c>
      <c r="L66" s="85">
        <v>0</v>
      </c>
      <c r="M66" s="85">
        <v>0</v>
      </c>
      <c r="N66" s="85">
        <v>0</v>
      </c>
      <c r="O66" s="86">
        <v>0</v>
      </c>
      <c r="P66" s="6"/>
      <c r="Q66" s="80" t="s">
        <v>83</v>
      </c>
      <c r="R66" s="89">
        <v>0</v>
      </c>
      <c r="S66" s="89">
        <v>0</v>
      </c>
      <c r="T66" s="89">
        <v>0</v>
      </c>
      <c r="U66" s="89">
        <v>0</v>
      </c>
      <c r="V66" s="89">
        <v>0</v>
      </c>
      <c r="W66" s="89">
        <v>0</v>
      </c>
      <c r="X66" s="90">
        <v>0</v>
      </c>
      <c r="Y66" s="6"/>
      <c r="Z66" s="80" t="s">
        <v>83</v>
      </c>
      <c r="AA66" s="95">
        <v>0</v>
      </c>
      <c r="AB66" s="95">
        <v>0</v>
      </c>
      <c r="AC66" s="95">
        <v>0</v>
      </c>
      <c r="AD66" s="95">
        <v>0</v>
      </c>
      <c r="AE66" s="95">
        <v>0</v>
      </c>
      <c r="AF66" s="95">
        <v>0</v>
      </c>
      <c r="AG66" s="96">
        <v>0</v>
      </c>
    </row>
    <row r="67" spans="7:33" ht="15" thickBot="1" x14ac:dyDescent="0.35">
      <c r="G67" s="260"/>
      <c r="H67" s="81" t="s">
        <v>84</v>
      </c>
      <c r="I67" s="87">
        <v>0</v>
      </c>
      <c r="J67" s="87">
        <v>0</v>
      </c>
      <c r="K67" s="87">
        <v>0</v>
      </c>
      <c r="L67" s="87">
        <v>0</v>
      </c>
      <c r="M67" s="87">
        <v>0</v>
      </c>
      <c r="N67" s="87">
        <v>0</v>
      </c>
      <c r="O67" s="88">
        <v>0</v>
      </c>
      <c r="P67" s="6"/>
      <c r="Q67" s="81" t="s">
        <v>84</v>
      </c>
      <c r="R67" s="91">
        <v>0</v>
      </c>
      <c r="S67" s="91">
        <v>0</v>
      </c>
      <c r="T67" s="91">
        <v>0</v>
      </c>
      <c r="U67" s="91">
        <v>0</v>
      </c>
      <c r="V67" s="91">
        <v>0</v>
      </c>
      <c r="W67" s="91">
        <v>0</v>
      </c>
      <c r="X67" s="92">
        <v>0</v>
      </c>
      <c r="Y67" s="6"/>
      <c r="Z67" s="81" t="s">
        <v>84</v>
      </c>
      <c r="AA67" s="97">
        <v>0</v>
      </c>
      <c r="AB67" s="97">
        <v>0</v>
      </c>
      <c r="AC67" s="97">
        <v>0</v>
      </c>
      <c r="AD67" s="97">
        <v>0</v>
      </c>
      <c r="AE67" s="97">
        <v>0</v>
      </c>
      <c r="AF67" s="97">
        <v>0</v>
      </c>
      <c r="AG67" s="98">
        <v>0</v>
      </c>
    </row>
    <row r="68" spans="7:33" ht="15" thickBot="1" x14ac:dyDescent="0.35">
      <c r="H68" s="73"/>
      <c r="I68" s="6"/>
      <c r="J68" s="6"/>
      <c r="K68" s="6"/>
      <c r="L68" s="6"/>
      <c r="M68" s="6"/>
      <c r="N68" s="6"/>
      <c r="O68" s="6"/>
      <c r="P68" s="6"/>
      <c r="Q68" s="73"/>
      <c r="R68" s="6"/>
      <c r="S68" s="6"/>
      <c r="T68" s="6"/>
      <c r="U68" s="6"/>
      <c r="V68" s="6"/>
      <c r="W68" s="6"/>
      <c r="X68" s="6"/>
      <c r="Y68" s="6"/>
      <c r="Z68" s="73"/>
      <c r="AA68" s="6"/>
      <c r="AB68" s="6"/>
      <c r="AC68" s="6"/>
      <c r="AD68" s="6"/>
      <c r="AE68" s="6"/>
      <c r="AF68" s="6"/>
      <c r="AG68" s="6"/>
    </row>
    <row r="69" spans="7:33" x14ac:dyDescent="0.3">
      <c r="G69" s="268" t="s">
        <v>70</v>
      </c>
      <c r="H69" s="79" t="s">
        <v>85</v>
      </c>
      <c r="I69" s="65" t="s">
        <v>60</v>
      </c>
      <c r="J69" s="65" t="s">
        <v>61</v>
      </c>
      <c r="K69" s="65" t="s">
        <v>62</v>
      </c>
      <c r="L69" s="65" t="s">
        <v>63</v>
      </c>
      <c r="M69" s="65" t="s">
        <v>64</v>
      </c>
      <c r="N69" s="65" t="s">
        <v>65</v>
      </c>
      <c r="O69" s="66" t="s">
        <v>66</v>
      </c>
      <c r="P69" s="6"/>
      <c r="Q69" s="79" t="s">
        <v>85</v>
      </c>
      <c r="R69" s="65" t="s">
        <v>60</v>
      </c>
      <c r="S69" s="65" t="s">
        <v>61</v>
      </c>
      <c r="T69" s="65" t="s">
        <v>62</v>
      </c>
      <c r="U69" s="65" t="s">
        <v>63</v>
      </c>
      <c r="V69" s="65" t="s">
        <v>64</v>
      </c>
      <c r="W69" s="65" t="s">
        <v>65</v>
      </c>
      <c r="X69" s="66" t="s">
        <v>66</v>
      </c>
      <c r="Y69" s="6"/>
      <c r="Z69" s="79" t="s">
        <v>85</v>
      </c>
      <c r="AA69" s="65" t="s">
        <v>60</v>
      </c>
      <c r="AB69" s="65" t="s">
        <v>61</v>
      </c>
      <c r="AC69" s="65" t="s">
        <v>62</v>
      </c>
      <c r="AD69" s="65" t="s">
        <v>63</v>
      </c>
      <c r="AE69" s="65" t="s">
        <v>64</v>
      </c>
      <c r="AF69" s="65" t="s">
        <v>65</v>
      </c>
      <c r="AG69" s="66" t="s">
        <v>66</v>
      </c>
    </row>
    <row r="70" spans="7:33" x14ac:dyDescent="0.3">
      <c r="G70" s="269"/>
      <c r="H70" s="80" t="s">
        <v>78</v>
      </c>
      <c r="I70" s="85">
        <v>2438.8763435268925</v>
      </c>
      <c r="J70" s="85">
        <v>3109.4277330896198</v>
      </c>
      <c r="K70" s="85">
        <v>3621.8035631935745</v>
      </c>
      <c r="L70" s="85">
        <v>4150.6748444982277</v>
      </c>
      <c r="M70" s="85">
        <v>5767.1160796244176</v>
      </c>
      <c r="N70" s="85">
        <v>8774.9373252754594</v>
      </c>
      <c r="O70" s="86">
        <v>9961.2540212162585</v>
      </c>
      <c r="P70" s="6"/>
      <c r="Q70" s="80" t="s">
        <v>78</v>
      </c>
      <c r="R70" s="89">
        <v>2438.8763435268925</v>
      </c>
      <c r="S70" s="89">
        <v>3109.4277330896198</v>
      </c>
      <c r="T70" s="89">
        <v>3621.8035631935745</v>
      </c>
      <c r="U70" s="89">
        <v>4150.6748444982277</v>
      </c>
      <c r="V70" s="89">
        <v>5767.1160796244176</v>
      </c>
      <c r="W70" s="89">
        <v>8774.9373252754594</v>
      </c>
      <c r="X70" s="90">
        <v>9961.2540212162585</v>
      </c>
      <c r="Y70" s="6"/>
      <c r="Z70" s="80" t="s">
        <v>78</v>
      </c>
      <c r="AA70" s="95">
        <v>2438.8763435268925</v>
      </c>
      <c r="AB70" s="95">
        <v>3109.4277330896198</v>
      </c>
      <c r="AC70" s="95">
        <v>3621.8035631935745</v>
      </c>
      <c r="AD70" s="95">
        <v>4150.6748444982277</v>
      </c>
      <c r="AE70" s="95">
        <v>5767.1160796244176</v>
      </c>
      <c r="AF70" s="95">
        <v>8774.9373252754594</v>
      </c>
      <c r="AG70" s="96">
        <v>9961.2540212162585</v>
      </c>
    </row>
    <row r="71" spans="7:33" x14ac:dyDescent="0.3">
      <c r="G71" s="269"/>
      <c r="H71" s="80" t="s">
        <v>79</v>
      </c>
      <c r="I71" s="85">
        <v>1875.1300129572924</v>
      </c>
      <c r="J71" s="85">
        <v>0</v>
      </c>
      <c r="K71" s="85">
        <v>0</v>
      </c>
      <c r="L71" s="85">
        <v>0</v>
      </c>
      <c r="M71" s="85">
        <v>0</v>
      </c>
      <c r="N71" s="85">
        <v>0</v>
      </c>
      <c r="O71" s="86">
        <v>0</v>
      </c>
      <c r="P71" s="6"/>
      <c r="Q71" s="80" t="s">
        <v>79</v>
      </c>
      <c r="R71" s="89">
        <v>1875.1300129572924</v>
      </c>
      <c r="S71" s="89">
        <v>0</v>
      </c>
      <c r="T71" s="89">
        <v>0</v>
      </c>
      <c r="U71" s="89">
        <v>0</v>
      </c>
      <c r="V71" s="89">
        <v>0</v>
      </c>
      <c r="W71" s="89">
        <v>0</v>
      </c>
      <c r="X71" s="90">
        <v>0</v>
      </c>
      <c r="Y71" s="6"/>
      <c r="Z71" s="80" t="s">
        <v>79</v>
      </c>
      <c r="AA71" s="95">
        <v>1875.1300129572924</v>
      </c>
      <c r="AB71" s="95">
        <v>0</v>
      </c>
      <c r="AC71" s="95">
        <v>0</v>
      </c>
      <c r="AD71" s="95">
        <v>0</v>
      </c>
      <c r="AE71" s="95">
        <v>0</v>
      </c>
      <c r="AF71" s="95">
        <v>0</v>
      </c>
      <c r="AG71" s="96">
        <v>0</v>
      </c>
    </row>
    <row r="72" spans="7:33" x14ac:dyDescent="0.3">
      <c r="G72" s="269"/>
      <c r="H72" s="80" t="s">
        <v>80</v>
      </c>
      <c r="I72" s="85">
        <v>1242.2351135883323</v>
      </c>
      <c r="J72" s="85">
        <v>0</v>
      </c>
      <c r="K72" s="85">
        <v>0</v>
      </c>
      <c r="L72" s="85">
        <v>0</v>
      </c>
      <c r="M72" s="85">
        <v>0</v>
      </c>
      <c r="N72" s="85">
        <v>0</v>
      </c>
      <c r="O72" s="86">
        <v>0</v>
      </c>
      <c r="P72" s="6"/>
      <c r="Q72" s="80" t="s">
        <v>80</v>
      </c>
      <c r="R72" s="89">
        <v>1242.2351135883323</v>
      </c>
      <c r="S72" s="89">
        <v>0</v>
      </c>
      <c r="T72" s="89">
        <v>0</v>
      </c>
      <c r="U72" s="89">
        <v>0</v>
      </c>
      <c r="V72" s="89">
        <v>0</v>
      </c>
      <c r="W72" s="89">
        <v>0</v>
      </c>
      <c r="X72" s="90">
        <v>0</v>
      </c>
      <c r="Y72" s="6"/>
      <c r="Z72" s="80" t="s">
        <v>80</v>
      </c>
      <c r="AA72" s="95">
        <v>1242.2351135883323</v>
      </c>
      <c r="AB72" s="95">
        <v>0</v>
      </c>
      <c r="AC72" s="95">
        <v>0</v>
      </c>
      <c r="AD72" s="95">
        <v>0</v>
      </c>
      <c r="AE72" s="95">
        <v>0</v>
      </c>
      <c r="AF72" s="95">
        <v>0</v>
      </c>
      <c r="AG72" s="96">
        <v>0</v>
      </c>
    </row>
    <row r="73" spans="7:33" x14ac:dyDescent="0.3">
      <c r="G73" s="269"/>
      <c r="H73" s="80" t="s">
        <v>81</v>
      </c>
      <c r="I73" s="85">
        <v>131.7116572203322</v>
      </c>
      <c r="J73" s="85">
        <v>0</v>
      </c>
      <c r="K73" s="85">
        <v>0</v>
      </c>
      <c r="L73" s="85">
        <v>0</v>
      </c>
      <c r="M73" s="85">
        <v>0</v>
      </c>
      <c r="N73" s="85">
        <v>0</v>
      </c>
      <c r="O73" s="86">
        <v>0</v>
      </c>
      <c r="P73" s="6"/>
      <c r="Q73" s="80" t="s">
        <v>81</v>
      </c>
      <c r="R73" s="89">
        <v>131.7116572203322</v>
      </c>
      <c r="S73" s="89">
        <v>0</v>
      </c>
      <c r="T73" s="89">
        <v>0</v>
      </c>
      <c r="U73" s="89">
        <v>0</v>
      </c>
      <c r="V73" s="89">
        <v>0</v>
      </c>
      <c r="W73" s="89">
        <v>0</v>
      </c>
      <c r="X73" s="90">
        <v>0</v>
      </c>
      <c r="Y73" s="6"/>
      <c r="Z73" s="80" t="s">
        <v>81</v>
      </c>
      <c r="AA73" s="95">
        <v>131.7116572203322</v>
      </c>
      <c r="AB73" s="95">
        <v>0</v>
      </c>
      <c r="AC73" s="95">
        <v>0</v>
      </c>
      <c r="AD73" s="95">
        <v>0</v>
      </c>
      <c r="AE73" s="95">
        <v>0</v>
      </c>
      <c r="AF73" s="95">
        <v>0</v>
      </c>
      <c r="AG73" s="96">
        <v>0</v>
      </c>
    </row>
    <row r="74" spans="7:33" x14ac:dyDescent="0.3">
      <c r="G74" s="269"/>
      <c r="H74" s="80" t="s">
        <v>82</v>
      </c>
      <c r="I74" s="85">
        <v>0</v>
      </c>
      <c r="J74" s="85">
        <v>0</v>
      </c>
      <c r="K74" s="85">
        <v>0</v>
      </c>
      <c r="L74" s="85">
        <v>0</v>
      </c>
      <c r="M74" s="85">
        <v>0</v>
      </c>
      <c r="N74" s="85">
        <v>0</v>
      </c>
      <c r="O74" s="86">
        <v>0</v>
      </c>
      <c r="P74" s="6"/>
      <c r="Q74" s="80" t="s">
        <v>82</v>
      </c>
      <c r="R74" s="89">
        <v>0</v>
      </c>
      <c r="S74" s="89">
        <v>0</v>
      </c>
      <c r="T74" s="89">
        <v>0</v>
      </c>
      <c r="U74" s="89">
        <v>0</v>
      </c>
      <c r="V74" s="89">
        <v>0</v>
      </c>
      <c r="W74" s="89">
        <v>0</v>
      </c>
      <c r="X74" s="90">
        <v>0</v>
      </c>
      <c r="Y74" s="6"/>
      <c r="Z74" s="80" t="s">
        <v>82</v>
      </c>
      <c r="AA74" s="95">
        <v>0</v>
      </c>
      <c r="AB74" s="95">
        <v>0</v>
      </c>
      <c r="AC74" s="95">
        <v>0</v>
      </c>
      <c r="AD74" s="95">
        <v>0</v>
      </c>
      <c r="AE74" s="95">
        <v>0</v>
      </c>
      <c r="AF74" s="95">
        <v>0</v>
      </c>
      <c r="AG74" s="96">
        <v>0</v>
      </c>
    </row>
    <row r="75" spans="7:33" x14ac:dyDescent="0.3">
      <c r="G75" s="269"/>
      <c r="H75" s="80" t="s">
        <v>83</v>
      </c>
      <c r="I75" s="85">
        <v>0</v>
      </c>
      <c r="J75" s="85">
        <v>0</v>
      </c>
      <c r="K75" s="85">
        <v>0</v>
      </c>
      <c r="L75" s="85">
        <v>0</v>
      </c>
      <c r="M75" s="85">
        <v>0</v>
      </c>
      <c r="N75" s="85">
        <v>0</v>
      </c>
      <c r="O75" s="86">
        <v>0</v>
      </c>
      <c r="P75" s="6"/>
      <c r="Q75" s="80" t="s">
        <v>83</v>
      </c>
      <c r="R75" s="89">
        <v>0</v>
      </c>
      <c r="S75" s="89">
        <v>0</v>
      </c>
      <c r="T75" s="89">
        <v>0</v>
      </c>
      <c r="U75" s="89">
        <v>0</v>
      </c>
      <c r="V75" s="89">
        <v>0</v>
      </c>
      <c r="W75" s="89">
        <v>0</v>
      </c>
      <c r="X75" s="90">
        <v>0</v>
      </c>
      <c r="Y75" s="6"/>
      <c r="Z75" s="80" t="s">
        <v>83</v>
      </c>
      <c r="AA75" s="95">
        <v>0</v>
      </c>
      <c r="AB75" s="95">
        <v>0</v>
      </c>
      <c r="AC75" s="95">
        <v>0</v>
      </c>
      <c r="AD75" s="95">
        <v>0</v>
      </c>
      <c r="AE75" s="95">
        <v>0</v>
      </c>
      <c r="AF75" s="95">
        <v>0</v>
      </c>
      <c r="AG75" s="96">
        <v>0</v>
      </c>
    </row>
    <row r="76" spans="7:33" ht="15" thickBot="1" x14ac:dyDescent="0.35">
      <c r="G76" s="270"/>
      <c r="H76" s="81" t="s">
        <v>84</v>
      </c>
      <c r="I76" s="87">
        <v>0</v>
      </c>
      <c r="J76" s="87">
        <v>0</v>
      </c>
      <c r="K76" s="87">
        <v>0</v>
      </c>
      <c r="L76" s="87">
        <v>0</v>
      </c>
      <c r="M76" s="87">
        <v>0</v>
      </c>
      <c r="N76" s="87">
        <v>0</v>
      </c>
      <c r="O76" s="88">
        <v>0</v>
      </c>
      <c r="P76" s="6"/>
      <c r="Q76" s="81" t="s">
        <v>84</v>
      </c>
      <c r="R76" s="91">
        <v>0</v>
      </c>
      <c r="S76" s="91">
        <v>0</v>
      </c>
      <c r="T76" s="91">
        <v>0</v>
      </c>
      <c r="U76" s="91">
        <v>0</v>
      </c>
      <c r="V76" s="91">
        <v>0</v>
      </c>
      <c r="W76" s="91">
        <v>0</v>
      </c>
      <c r="X76" s="92">
        <v>0</v>
      </c>
      <c r="Y76" s="6"/>
      <c r="Z76" s="81" t="s">
        <v>84</v>
      </c>
      <c r="AA76" s="97">
        <v>0</v>
      </c>
      <c r="AB76" s="97">
        <v>0</v>
      </c>
      <c r="AC76" s="97">
        <v>0</v>
      </c>
      <c r="AD76" s="97">
        <v>0</v>
      </c>
      <c r="AE76" s="97">
        <v>0</v>
      </c>
      <c r="AF76" s="97">
        <v>0</v>
      </c>
      <c r="AG76" s="98">
        <v>0</v>
      </c>
    </row>
    <row r="77" spans="7:33" ht="15" thickBot="1" x14ac:dyDescent="0.35">
      <c r="G77" s="61"/>
      <c r="H77" s="73"/>
      <c r="I77" s="6"/>
      <c r="J77" s="6"/>
      <c r="K77" s="6"/>
      <c r="L77" s="6"/>
      <c r="M77" s="6"/>
      <c r="N77" s="6"/>
      <c r="O77" s="6"/>
      <c r="P77" s="6"/>
      <c r="Q77" s="73"/>
      <c r="R77" s="6"/>
      <c r="S77" s="6"/>
      <c r="T77" s="6"/>
      <c r="U77" s="6"/>
      <c r="V77" s="6"/>
      <c r="W77" s="6"/>
      <c r="X77" s="6"/>
      <c r="Y77" s="6"/>
      <c r="Z77" s="73"/>
      <c r="AA77" s="6"/>
      <c r="AB77" s="6"/>
      <c r="AC77" s="6"/>
      <c r="AD77" s="6"/>
      <c r="AE77" s="6"/>
      <c r="AF77" s="6"/>
      <c r="AG77" s="6"/>
    </row>
    <row r="78" spans="7:33" x14ac:dyDescent="0.3">
      <c r="G78" s="268" t="s">
        <v>71</v>
      </c>
      <c r="H78" s="79" t="s">
        <v>85</v>
      </c>
      <c r="I78" s="65" t="s">
        <v>60</v>
      </c>
      <c r="J78" s="65" t="s">
        <v>61</v>
      </c>
      <c r="K78" s="65" t="s">
        <v>62</v>
      </c>
      <c r="L78" s="65" t="s">
        <v>63</v>
      </c>
      <c r="M78" s="65" t="s">
        <v>64</v>
      </c>
      <c r="N78" s="65" t="s">
        <v>65</v>
      </c>
      <c r="O78" s="66" t="s">
        <v>66</v>
      </c>
      <c r="P78" s="6"/>
      <c r="Q78" s="79" t="s">
        <v>85</v>
      </c>
      <c r="R78" s="65" t="s">
        <v>60</v>
      </c>
      <c r="S78" s="65" t="s">
        <v>61</v>
      </c>
      <c r="T78" s="65" t="s">
        <v>62</v>
      </c>
      <c r="U78" s="65" t="s">
        <v>63</v>
      </c>
      <c r="V78" s="65" t="s">
        <v>64</v>
      </c>
      <c r="W78" s="65" t="s">
        <v>65</v>
      </c>
      <c r="X78" s="66" t="s">
        <v>66</v>
      </c>
      <c r="Y78" s="6"/>
      <c r="Z78" s="79" t="s">
        <v>85</v>
      </c>
      <c r="AA78" s="65" t="s">
        <v>60</v>
      </c>
      <c r="AB78" s="65" t="s">
        <v>61</v>
      </c>
      <c r="AC78" s="65" t="s">
        <v>62</v>
      </c>
      <c r="AD78" s="65" t="s">
        <v>63</v>
      </c>
      <c r="AE78" s="65" t="s">
        <v>64</v>
      </c>
      <c r="AF78" s="65" t="s">
        <v>65</v>
      </c>
      <c r="AG78" s="66" t="s">
        <v>66</v>
      </c>
    </row>
    <row r="79" spans="7:33" x14ac:dyDescent="0.3">
      <c r="G79" s="269"/>
      <c r="H79" s="80" t="s">
        <v>78</v>
      </c>
      <c r="I79" s="85">
        <f>I61*I70</f>
        <v>1008141.4962150526</v>
      </c>
      <c r="J79" s="85">
        <f t="shared" ref="J79:O79" si="17">J61*J70</f>
        <v>1715151.5177454215</v>
      </c>
      <c r="K79" s="85">
        <f t="shared" si="17"/>
        <v>3114854.9240837931</v>
      </c>
      <c r="L79" s="85">
        <f t="shared" si="17"/>
        <v>3569699.3920498369</v>
      </c>
      <c r="M79" s="85">
        <f t="shared" si="17"/>
        <v>1738942.1560586211</v>
      </c>
      <c r="N79" s="85">
        <f t="shared" si="17"/>
        <v>2645881.9661364481</v>
      </c>
      <c r="O79" s="86">
        <f t="shared" si="17"/>
        <v>389743.76350570563</v>
      </c>
      <c r="P79" s="6"/>
      <c r="Q79" s="80" t="s">
        <v>78</v>
      </c>
      <c r="R79" s="89">
        <f>R61*R70</f>
        <v>3402477.5497258026</v>
      </c>
      <c r="S79" s="89">
        <f t="shared" ref="S79:X79" si="18">S61*S70</f>
        <v>5788636.3723907974</v>
      </c>
      <c r="T79" s="89">
        <f t="shared" si="18"/>
        <v>10512635.368782803</v>
      </c>
      <c r="U79" s="89">
        <f t="shared" si="18"/>
        <v>12047735.448168201</v>
      </c>
      <c r="V79" s="89">
        <f t="shared" si="18"/>
        <v>5868929.7766978471</v>
      </c>
      <c r="W79" s="89">
        <f t="shared" si="18"/>
        <v>8929851.6357105132</v>
      </c>
      <c r="X79" s="90">
        <f t="shared" si="18"/>
        <v>1315385.2018317566</v>
      </c>
      <c r="Y79" s="6"/>
      <c r="Z79" s="80" t="s">
        <v>78</v>
      </c>
      <c r="AA79" s="95">
        <f t="shared" ref="AA79:AG85" si="19">AA61*AA70</f>
        <v>6300884.3513440788</v>
      </c>
      <c r="AB79" s="95">
        <f t="shared" si="19"/>
        <v>10719696.985908883</v>
      </c>
      <c r="AC79" s="95">
        <f t="shared" si="19"/>
        <v>19467843.275523704</v>
      </c>
      <c r="AD79" s="95">
        <f t="shared" si="19"/>
        <v>22310621.200311478</v>
      </c>
      <c r="AE79" s="95">
        <f t="shared" si="19"/>
        <v>10868388.475366382</v>
      </c>
      <c r="AF79" s="95">
        <f t="shared" si="19"/>
        <v>16536762.288352801</v>
      </c>
      <c r="AG79" s="96">
        <f t="shared" si="19"/>
        <v>2435898.5219106604</v>
      </c>
    </row>
    <row r="80" spans="7:33" x14ac:dyDescent="0.3">
      <c r="G80" s="269"/>
      <c r="H80" s="80" t="s">
        <v>79</v>
      </c>
      <c r="I80" s="85">
        <f t="shared" ref="I80:O85" si="20">I62*I71</f>
        <v>86689.885336367748</v>
      </c>
      <c r="J80" s="85">
        <f t="shared" si="20"/>
        <v>0</v>
      </c>
      <c r="K80" s="85">
        <f t="shared" si="20"/>
        <v>0</v>
      </c>
      <c r="L80" s="85">
        <f t="shared" si="20"/>
        <v>0</v>
      </c>
      <c r="M80" s="85">
        <f t="shared" si="20"/>
        <v>0</v>
      </c>
      <c r="N80" s="85">
        <f t="shared" si="20"/>
        <v>0</v>
      </c>
      <c r="O80" s="86">
        <f t="shared" si="20"/>
        <v>0</v>
      </c>
      <c r="P80" s="6"/>
      <c r="Q80" s="80" t="s">
        <v>79</v>
      </c>
      <c r="R80" s="89">
        <f t="shared" ref="R80:X85" si="21">R62*R71</f>
        <v>247685.3866753364</v>
      </c>
      <c r="S80" s="89">
        <f t="shared" si="21"/>
        <v>0</v>
      </c>
      <c r="T80" s="89">
        <f t="shared" si="21"/>
        <v>0</v>
      </c>
      <c r="U80" s="89">
        <f t="shared" si="21"/>
        <v>0</v>
      </c>
      <c r="V80" s="89">
        <f t="shared" si="21"/>
        <v>0</v>
      </c>
      <c r="W80" s="89">
        <f t="shared" si="21"/>
        <v>0</v>
      </c>
      <c r="X80" s="90">
        <f t="shared" si="21"/>
        <v>0</v>
      </c>
      <c r="Y80" s="6"/>
      <c r="Z80" s="80" t="s">
        <v>79</v>
      </c>
      <c r="AA80" s="95">
        <f t="shared" si="19"/>
        <v>495370.7733506728</v>
      </c>
      <c r="AB80" s="95">
        <f t="shared" si="19"/>
        <v>0</v>
      </c>
      <c r="AC80" s="95">
        <f t="shared" si="19"/>
        <v>0</v>
      </c>
      <c r="AD80" s="95">
        <f t="shared" si="19"/>
        <v>0</v>
      </c>
      <c r="AE80" s="95">
        <f t="shared" si="19"/>
        <v>0</v>
      </c>
      <c r="AF80" s="95">
        <f t="shared" si="19"/>
        <v>0</v>
      </c>
      <c r="AG80" s="96">
        <f t="shared" si="19"/>
        <v>0</v>
      </c>
    </row>
    <row r="81" spans="7:33" x14ac:dyDescent="0.3">
      <c r="G81" s="269"/>
      <c r="H81" s="80" t="s">
        <v>80</v>
      </c>
      <c r="I81" s="85">
        <f t="shared" si="20"/>
        <v>120651.8239538098</v>
      </c>
      <c r="J81" s="85">
        <f t="shared" si="20"/>
        <v>0</v>
      </c>
      <c r="K81" s="85">
        <f t="shared" si="20"/>
        <v>0</v>
      </c>
      <c r="L81" s="85">
        <f t="shared" si="20"/>
        <v>0</v>
      </c>
      <c r="M81" s="85">
        <f t="shared" si="20"/>
        <v>0</v>
      </c>
      <c r="N81" s="85">
        <f t="shared" si="20"/>
        <v>0</v>
      </c>
      <c r="O81" s="86">
        <f t="shared" si="20"/>
        <v>0</v>
      </c>
      <c r="P81" s="6"/>
      <c r="Q81" s="80" t="s">
        <v>80</v>
      </c>
      <c r="R81" s="89">
        <f t="shared" si="21"/>
        <v>361955.47186142934</v>
      </c>
      <c r="S81" s="89">
        <f t="shared" si="21"/>
        <v>0</v>
      </c>
      <c r="T81" s="89">
        <f t="shared" si="21"/>
        <v>0</v>
      </c>
      <c r="U81" s="89">
        <f t="shared" si="21"/>
        <v>0</v>
      </c>
      <c r="V81" s="89">
        <f t="shared" si="21"/>
        <v>0</v>
      </c>
      <c r="W81" s="89">
        <f t="shared" si="21"/>
        <v>0</v>
      </c>
      <c r="X81" s="90">
        <f t="shared" si="21"/>
        <v>0</v>
      </c>
      <c r="Y81" s="6"/>
      <c r="Z81" s="80" t="s">
        <v>80</v>
      </c>
      <c r="AA81" s="95">
        <f t="shared" si="19"/>
        <v>603259.11976904899</v>
      </c>
      <c r="AB81" s="95">
        <f t="shared" si="19"/>
        <v>0</v>
      </c>
      <c r="AC81" s="95">
        <f t="shared" si="19"/>
        <v>0</v>
      </c>
      <c r="AD81" s="95">
        <f t="shared" si="19"/>
        <v>0</v>
      </c>
      <c r="AE81" s="95">
        <f t="shared" si="19"/>
        <v>0</v>
      </c>
      <c r="AF81" s="95">
        <f t="shared" si="19"/>
        <v>0</v>
      </c>
      <c r="AG81" s="96">
        <f t="shared" si="19"/>
        <v>0</v>
      </c>
    </row>
    <row r="82" spans="7:33" x14ac:dyDescent="0.3">
      <c r="G82" s="269"/>
      <c r="H82" s="80" t="s">
        <v>81</v>
      </c>
      <c r="I82" s="85">
        <f t="shared" si="20"/>
        <v>7675.4801916885626</v>
      </c>
      <c r="J82" s="85">
        <f t="shared" si="20"/>
        <v>0</v>
      </c>
      <c r="K82" s="85">
        <f t="shared" si="20"/>
        <v>0</v>
      </c>
      <c r="L82" s="85">
        <f t="shared" si="20"/>
        <v>0</v>
      </c>
      <c r="M82" s="85">
        <f t="shared" si="20"/>
        <v>0</v>
      </c>
      <c r="N82" s="85">
        <f t="shared" si="20"/>
        <v>0</v>
      </c>
      <c r="O82" s="86">
        <f t="shared" si="20"/>
        <v>0</v>
      </c>
      <c r="P82" s="6"/>
      <c r="Q82" s="80" t="s">
        <v>81</v>
      </c>
      <c r="R82" s="89">
        <f t="shared" si="21"/>
        <v>25584.933972295214</v>
      </c>
      <c r="S82" s="89">
        <f t="shared" si="21"/>
        <v>0</v>
      </c>
      <c r="T82" s="89">
        <f t="shared" si="21"/>
        <v>0</v>
      </c>
      <c r="U82" s="89">
        <f t="shared" si="21"/>
        <v>0</v>
      </c>
      <c r="V82" s="89">
        <f t="shared" si="21"/>
        <v>0</v>
      </c>
      <c r="W82" s="89">
        <f t="shared" si="21"/>
        <v>0</v>
      </c>
      <c r="X82" s="90">
        <f t="shared" si="21"/>
        <v>0</v>
      </c>
      <c r="Y82" s="6"/>
      <c r="Z82" s="80" t="s">
        <v>81</v>
      </c>
      <c r="AA82" s="95">
        <f t="shared" si="19"/>
        <v>38377.400958442813</v>
      </c>
      <c r="AB82" s="95">
        <f t="shared" si="19"/>
        <v>0</v>
      </c>
      <c r="AC82" s="95">
        <f t="shared" si="19"/>
        <v>0</v>
      </c>
      <c r="AD82" s="95">
        <f t="shared" si="19"/>
        <v>0</v>
      </c>
      <c r="AE82" s="95">
        <f t="shared" si="19"/>
        <v>0</v>
      </c>
      <c r="AF82" s="95">
        <f t="shared" si="19"/>
        <v>0</v>
      </c>
      <c r="AG82" s="96">
        <f t="shared" si="19"/>
        <v>0</v>
      </c>
    </row>
    <row r="83" spans="7:33" x14ac:dyDescent="0.3">
      <c r="G83" s="269"/>
      <c r="H83" s="80" t="s">
        <v>82</v>
      </c>
      <c r="I83" s="85">
        <f t="shared" si="20"/>
        <v>0</v>
      </c>
      <c r="J83" s="85">
        <f t="shared" si="20"/>
        <v>0</v>
      </c>
      <c r="K83" s="85">
        <f t="shared" si="20"/>
        <v>0</v>
      </c>
      <c r="L83" s="85">
        <f t="shared" si="20"/>
        <v>0</v>
      </c>
      <c r="M83" s="85">
        <f t="shared" si="20"/>
        <v>0</v>
      </c>
      <c r="N83" s="85">
        <f t="shared" si="20"/>
        <v>0</v>
      </c>
      <c r="O83" s="86">
        <f t="shared" si="20"/>
        <v>0</v>
      </c>
      <c r="P83" s="6"/>
      <c r="Q83" s="80" t="s">
        <v>82</v>
      </c>
      <c r="R83" s="89">
        <f t="shared" si="21"/>
        <v>0</v>
      </c>
      <c r="S83" s="89">
        <f t="shared" si="21"/>
        <v>0</v>
      </c>
      <c r="T83" s="89">
        <f t="shared" si="21"/>
        <v>0</v>
      </c>
      <c r="U83" s="89">
        <f t="shared" si="21"/>
        <v>0</v>
      </c>
      <c r="V83" s="89">
        <f t="shared" si="21"/>
        <v>0</v>
      </c>
      <c r="W83" s="89">
        <f t="shared" si="21"/>
        <v>0</v>
      </c>
      <c r="X83" s="90">
        <f t="shared" si="21"/>
        <v>0</v>
      </c>
      <c r="Y83" s="6"/>
      <c r="Z83" s="80" t="s">
        <v>82</v>
      </c>
      <c r="AA83" s="95">
        <f t="shared" si="19"/>
        <v>0</v>
      </c>
      <c r="AB83" s="95">
        <f t="shared" si="19"/>
        <v>0</v>
      </c>
      <c r="AC83" s="95">
        <f t="shared" si="19"/>
        <v>0</v>
      </c>
      <c r="AD83" s="95">
        <f t="shared" si="19"/>
        <v>0</v>
      </c>
      <c r="AE83" s="95">
        <f t="shared" si="19"/>
        <v>0</v>
      </c>
      <c r="AF83" s="95">
        <f t="shared" si="19"/>
        <v>0</v>
      </c>
      <c r="AG83" s="96">
        <f t="shared" si="19"/>
        <v>0</v>
      </c>
    </row>
    <row r="84" spans="7:33" x14ac:dyDescent="0.3">
      <c r="G84" s="269"/>
      <c r="H84" s="80" t="s">
        <v>83</v>
      </c>
      <c r="I84" s="85">
        <f t="shared" si="20"/>
        <v>0</v>
      </c>
      <c r="J84" s="85">
        <f t="shared" si="20"/>
        <v>0</v>
      </c>
      <c r="K84" s="85">
        <f t="shared" si="20"/>
        <v>0</v>
      </c>
      <c r="L84" s="85">
        <f t="shared" si="20"/>
        <v>0</v>
      </c>
      <c r="M84" s="85">
        <f t="shared" si="20"/>
        <v>0</v>
      </c>
      <c r="N84" s="85">
        <f t="shared" si="20"/>
        <v>0</v>
      </c>
      <c r="O84" s="86">
        <f t="shared" si="20"/>
        <v>0</v>
      </c>
      <c r="P84" s="6"/>
      <c r="Q84" s="80" t="s">
        <v>83</v>
      </c>
      <c r="R84" s="89">
        <f t="shared" si="21"/>
        <v>0</v>
      </c>
      <c r="S84" s="89">
        <f t="shared" si="21"/>
        <v>0</v>
      </c>
      <c r="T84" s="89">
        <f t="shared" si="21"/>
        <v>0</v>
      </c>
      <c r="U84" s="89">
        <f t="shared" si="21"/>
        <v>0</v>
      </c>
      <c r="V84" s="89">
        <f t="shared" si="21"/>
        <v>0</v>
      </c>
      <c r="W84" s="89">
        <f t="shared" si="21"/>
        <v>0</v>
      </c>
      <c r="X84" s="90">
        <f t="shared" si="21"/>
        <v>0</v>
      </c>
      <c r="Y84" s="6"/>
      <c r="Z84" s="80" t="s">
        <v>83</v>
      </c>
      <c r="AA84" s="95">
        <f t="shared" si="19"/>
        <v>0</v>
      </c>
      <c r="AB84" s="95">
        <f t="shared" si="19"/>
        <v>0</v>
      </c>
      <c r="AC84" s="95">
        <f t="shared" si="19"/>
        <v>0</v>
      </c>
      <c r="AD84" s="95">
        <f t="shared" si="19"/>
        <v>0</v>
      </c>
      <c r="AE84" s="95">
        <f t="shared" si="19"/>
        <v>0</v>
      </c>
      <c r="AF84" s="95">
        <f t="shared" si="19"/>
        <v>0</v>
      </c>
      <c r="AG84" s="96">
        <f t="shared" si="19"/>
        <v>0</v>
      </c>
    </row>
    <row r="85" spans="7:33" ht="15" thickBot="1" x14ac:dyDescent="0.35">
      <c r="G85" s="270"/>
      <c r="H85" s="81" t="s">
        <v>84</v>
      </c>
      <c r="I85" s="87">
        <f t="shared" si="20"/>
        <v>0</v>
      </c>
      <c r="J85" s="87">
        <f t="shared" si="20"/>
        <v>0</v>
      </c>
      <c r="K85" s="87">
        <f t="shared" si="20"/>
        <v>0</v>
      </c>
      <c r="L85" s="87">
        <f t="shared" si="20"/>
        <v>0</v>
      </c>
      <c r="M85" s="87">
        <f t="shared" si="20"/>
        <v>0</v>
      </c>
      <c r="N85" s="87">
        <f t="shared" si="20"/>
        <v>0</v>
      </c>
      <c r="O85" s="88">
        <f t="shared" si="20"/>
        <v>0</v>
      </c>
      <c r="P85" s="6"/>
      <c r="Q85" s="81" t="s">
        <v>84</v>
      </c>
      <c r="R85" s="91">
        <f t="shared" si="21"/>
        <v>0</v>
      </c>
      <c r="S85" s="91">
        <f t="shared" si="21"/>
        <v>0</v>
      </c>
      <c r="T85" s="91">
        <f t="shared" si="21"/>
        <v>0</v>
      </c>
      <c r="U85" s="91">
        <f t="shared" si="21"/>
        <v>0</v>
      </c>
      <c r="V85" s="91">
        <f t="shared" si="21"/>
        <v>0</v>
      </c>
      <c r="W85" s="91">
        <f t="shared" si="21"/>
        <v>0</v>
      </c>
      <c r="X85" s="92">
        <f t="shared" si="21"/>
        <v>0</v>
      </c>
      <c r="Y85" s="6"/>
      <c r="Z85" s="81" t="s">
        <v>84</v>
      </c>
      <c r="AA85" s="97">
        <f t="shared" si="19"/>
        <v>0</v>
      </c>
      <c r="AB85" s="97">
        <f t="shared" si="19"/>
        <v>0</v>
      </c>
      <c r="AC85" s="97">
        <f t="shared" si="19"/>
        <v>0</v>
      </c>
      <c r="AD85" s="97">
        <f t="shared" si="19"/>
        <v>0</v>
      </c>
      <c r="AE85" s="97">
        <f t="shared" si="19"/>
        <v>0</v>
      </c>
      <c r="AF85" s="97">
        <f t="shared" si="19"/>
        <v>0</v>
      </c>
      <c r="AG85" s="98">
        <f t="shared" si="19"/>
        <v>0</v>
      </c>
    </row>
  </sheetData>
  <mergeCells count="20">
    <mergeCell ref="G69:G76"/>
    <mergeCell ref="G78:G85"/>
    <mergeCell ref="G36:G43"/>
    <mergeCell ref="G45:G52"/>
    <mergeCell ref="G58:G67"/>
    <mergeCell ref="Q25:X25"/>
    <mergeCell ref="Z25:AG25"/>
    <mergeCell ref="H58:O58"/>
    <mergeCell ref="Q58:X58"/>
    <mergeCell ref="Z58:AG58"/>
    <mergeCell ref="E11:F11"/>
    <mergeCell ref="G11:H11"/>
    <mergeCell ref="I11:J11"/>
    <mergeCell ref="G25:G34"/>
    <mergeCell ref="H25:O25"/>
    <mergeCell ref="L11:AC11"/>
    <mergeCell ref="M12:O12"/>
    <mergeCell ref="Q12:S12"/>
    <mergeCell ref="V12:Y12"/>
    <mergeCell ref="Z12:AC12"/>
  </mergeCells>
  <pageMargins left="0.7" right="0.7" top="0.75" bottom="0.75" header="0.3" footer="0.3"/>
  <tableParts count="3">
    <tablePart r:id="rId1"/>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34"/>
  <sheetViews>
    <sheetView showGridLines="0" workbookViewId="0">
      <selection activeCell="D18" sqref="D18"/>
    </sheetView>
  </sheetViews>
  <sheetFormatPr defaultRowHeight="14.4" x14ac:dyDescent="0.3"/>
  <cols>
    <col min="1" max="1" width="16.5546875" customWidth="1"/>
    <col min="2" max="2" width="11" customWidth="1"/>
    <col min="3" max="4" width="19.88671875" customWidth="1"/>
    <col min="5" max="6" width="20.88671875" customWidth="1"/>
    <col min="7" max="7" width="15.109375" customWidth="1"/>
    <col min="8" max="8" width="10.6640625" customWidth="1"/>
    <col min="10" max="10" width="14.88671875" customWidth="1"/>
    <col min="11" max="11" width="11.5546875" customWidth="1"/>
    <col min="12" max="12" width="10.88671875" bestFit="1" customWidth="1"/>
    <col min="13" max="13" width="16.44140625" customWidth="1"/>
    <col min="14" max="15" width="10.88671875" bestFit="1" customWidth="1"/>
    <col min="16" max="16" width="15.5546875" customWidth="1"/>
    <col min="17" max="17" width="13.5546875" customWidth="1"/>
    <col min="19" max="19" width="14.109375" customWidth="1"/>
    <col min="20" max="20" width="9.33203125" bestFit="1" customWidth="1"/>
    <col min="21" max="21" width="10.88671875" bestFit="1" customWidth="1"/>
    <col min="22" max="22" width="16.33203125" customWidth="1"/>
    <col min="23" max="24" width="10.88671875" bestFit="1" customWidth="1"/>
    <col min="25" max="25" width="11.88671875" bestFit="1" customWidth="1"/>
    <col min="26" max="26" width="9.33203125" bestFit="1" customWidth="1"/>
    <col min="28" max="28" width="11" customWidth="1"/>
    <col min="29" max="30" width="10.88671875" bestFit="1" customWidth="1"/>
    <col min="31" max="31" width="16.88671875" customWidth="1"/>
    <col min="32" max="34" width="11.88671875" bestFit="1" customWidth="1"/>
    <col min="35" max="35" width="10.88671875" bestFit="1" customWidth="1"/>
  </cols>
  <sheetData>
    <row r="1" spans="1:35" ht="25.8" x14ac:dyDescent="0.5">
      <c r="A1" s="4" t="s">
        <v>76</v>
      </c>
    </row>
    <row r="2" spans="1:35" x14ac:dyDescent="0.3">
      <c r="A2" s="170" t="s">
        <v>95</v>
      </c>
    </row>
    <row r="3" spans="1:35" x14ac:dyDescent="0.3">
      <c r="A3" s="170" t="s">
        <v>102</v>
      </c>
    </row>
    <row r="4" spans="1:35" x14ac:dyDescent="0.3">
      <c r="A4" s="170" t="s">
        <v>116</v>
      </c>
    </row>
    <row r="7" spans="1:35" x14ac:dyDescent="0.3">
      <c r="B7" t="s">
        <v>11</v>
      </c>
      <c r="C7" s="6" t="s">
        <v>117</v>
      </c>
      <c r="D7" s="6" t="s">
        <v>118</v>
      </c>
      <c r="E7" s="6" t="s">
        <v>119</v>
      </c>
      <c r="F7" s="6" t="s">
        <v>120</v>
      </c>
    </row>
    <row r="8" spans="1:35" x14ac:dyDescent="0.3">
      <c r="B8" t="s">
        <v>68</v>
      </c>
      <c r="C8" s="77">
        <f>SUM(B15:H21)</f>
        <v>55459727.920416474</v>
      </c>
      <c r="D8" s="77">
        <f>SUM(K15:Q21)</f>
        <v>102771347.07453264</v>
      </c>
      <c r="E8" s="77">
        <f>SUM(T15:Z21)</f>
        <v>132732184.99428526</v>
      </c>
      <c r="F8" s="77">
        <f>SUM(AC15:AI21)</f>
        <v>159023586.120305</v>
      </c>
    </row>
    <row r="9" spans="1:35" x14ac:dyDescent="0.3">
      <c r="B9" t="s">
        <v>69</v>
      </c>
      <c r="C9" s="77">
        <f>SUM(B28:H34)</f>
        <v>55835374.405974336</v>
      </c>
      <c r="D9" s="77">
        <f>SUM(K28:Q34)</f>
        <v>98265027.614363521</v>
      </c>
      <c r="E9" s="77">
        <f>SUM(T28:Z34)</f>
        <v>126329443.14530091</v>
      </c>
      <c r="F9" s="77">
        <f>SUM(AC28:AI34)</f>
        <v>151752840.4649325</v>
      </c>
    </row>
    <row r="11" spans="1:35" s="54" customFormat="1" ht="15" thickBot="1" x14ac:dyDescent="0.35"/>
    <row r="12" spans="1:35" ht="18" x14ac:dyDescent="0.35">
      <c r="A12" s="1" t="s">
        <v>68</v>
      </c>
    </row>
    <row r="13" spans="1:35" ht="15" thickBot="1" x14ac:dyDescent="0.35">
      <c r="D13" s="99" t="s">
        <v>90</v>
      </c>
      <c r="E13" s="129" t="s">
        <v>91</v>
      </c>
      <c r="M13" s="51" t="s">
        <v>90</v>
      </c>
      <c r="N13" s="127" t="s">
        <v>92</v>
      </c>
      <c r="V13" s="51" t="s">
        <v>90</v>
      </c>
      <c r="W13" s="134" t="s">
        <v>93</v>
      </c>
      <c r="AE13" s="51" t="s">
        <v>90</v>
      </c>
      <c r="AF13" s="139" t="s">
        <v>94</v>
      </c>
    </row>
    <row r="14" spans="1:35" x14ac:dyDescent="0.3">
      <c r="A14" s="100" t="s">
        <v>86</v>
      </c>
      <c r="B14" s="70" t="s">
        <v>60</v>
      </c>
      <c r="C14" s="70" t="s">
        <v>61</v>
      </c>
      <c r="D14" s="70" t="s">
        <v>62</v>
      </c>
      <c r="E14" s="70" t="s">
        <v>63</v>
      </c>
      <c r="F14" s="70" t="s">
        <v>64</v>
      </c>
      <c r="G14" s="70" t="s">
        <v>65</v>
      </c>
      <c r="H14" s="71" t="s">
        <v>66</v>
      </c>
      <c r="J14" s="100" t="s">
        <v>86</v>
      </c>
      <c r="K14" s="70" t="s">
        <v>60</v>
      </c>
      <c r="L14" s="70" t="s">
        <v>61</v>
      </c>
      <c r="M14" s="70" t="s">
        <v>62</v>
      </c>
      <c r="N14" s="70" t="s">
        <v>63</v>
      </c>
      <c r="O14" s="70" t="s">
        <v>64</v>
      </c>
      <c r="P14" s="70" t="s">
        <v>65</v>
      </c>
      <c r="Q14" s="71" t="s">
        <v>66</v>
      </c>
      <c r="S14" s="100" t="s">
        <v>86</v>
      </c>
      <c r="T14" s="70" t="s">
        <v>60</v>
      </c>
      <c r="U14" s="70" t="s">
        <v>61</v>
      </c>
      <c r="V14" s="70" t="s">
        <v>62</v>
      </c>
      <c r="W14" s="70" t="s">
        <v>63</v>
      </c>
      <c r="X14" s="70" t="s">
        <v>64</v>
      </c>
      <c r="Y14" s="70" t="s">
        <v>65</v>
      </c>
      <c r="Z14" s="71" t="s">
        <v>66</v>
      </c>
      <c r="AB14" s="100" t="s">
        <v>86</v>
      </c>
      <c r="AC14" s="70" t="s">
        <v>60</v>
      </c>
      <c r="AD14" s="70" t="s">
        <v>61</v>
      </c>
      <c r="AE14" s="70" t="s">
        <v>62</v>
      </c>
      <c r="AF14" s="70" t="s">
        <v>63</v>
      </c>
      <c r="AG14" s="70" t="s">
        <v>64</v>
      </c>
      <c r="AH14" s="70" t="s">
        <v>65</v>
      </c>
      <c r="AI14" s="71" t="s">
        <v>66</v>
      </c>
    </row>
    <row r="15" spans="1:35" x14ac:dyDescent="0.3">
      <c r="A15" s="80" t="s">
        <v>78</v>
      </c>
      <c r="B15" s="119">
        <v>0</v>
      </c>
      <c r="C15" s="119">
        <v>0</v>
      </c>
      <c r="D15" s="119">
        <v>0</v>
      </c>
      <c r="E15" s="119">
        <v>0</v>
      </c>
      <c r="F15" s="119">
        <v>0</v>
      </c>
      <c r="G15" s="119">
        <v>0</v>
      </c>
      <c r="H15" s="120">
        <v>0</v>
      </c>
      <c r="J15" s="80" t="s">
        <v>78</v>
      </c>
      <c r="K15" s="123">
        <v>0</v>
      </c>
      <c r="L15" s="123">
        <v>0</v>
      </c>
      <c r="M15" s="123">
        <v>0</v>
      </c>
      <c r="N15" s="123">
        <v>0</v>
      </c>
      <c r="O15" s="123">
        <v>0</v>
      </c>
      <c r="P15" s="123">
        <v>0</v>
      </c>
      <c r="Q15" s="124">
        <v>0</v>
      </c>
      <c r="S15" s="80" t="s">
        <v>78</v>
      </c>
      <c r="T15" s="130">
        <v>0</v>
      </c>
      <c r="U15" s="130">
        <v>0</v>
      </c>
      <c r="V15" s="130">
        <v>0</v>
      </c>
      <c r="W15" s="130">
        <v>0</v>
      </c>
      <c r="X15" s="130">
        <v>0</v>
      </c>
      <c r="Y15" s="130">
        <v>0</v>
      </c>
      <c r="Z15" s="131">
        <v>0</v>
      </c>
      <c r="AB15" s="80" t="s">
        <v>78</v>
      </c>
      <c r="AC15" s="135">
        <v>0</v>
      </c>
      <c r="AD15" s="135">
        <v>0</v>
      </c>
      <c r="AE15" s="135">
        <v>0</v>
      </c>
      <c r="AF15" s="135">
        <v>0</v>
      </c>
      <c r="AG15" s="135">
        <v>0</v>
      </c>
      <c r="AH15" s="135">
        <v>0</v>
      </c>
      <c r="AI15" s="136">
        <v>0</v>
      </c>
    </row>
    <row r="16" spans="1:35" x14ac:dyDescent="0.3">
      <c r="A16" s="80" t="s">
        <v>79</v>
      </c>
      <c r="B16" s="119">
        <v>0</v>
      </c>
      <c r="C16" s="119">
        <v>0</v>
      </c>
      <c r="D16" s="119">
        <v>0</v>
      </c>
      <c r="E16" s="119">
        <v>0</v>
      </c>
      <c r="F16" s="119">
        <v>0</v>
      </c>
      <c r="G16" s="119">
        <v>0</v>
      </c>
      <c r="H16" s="120">
        <v>0</v>
      </c>
      <c r="J16" s="80" t="s">
        <v>79</v>
      </c>
      <c r="K16" s="123">
        <v>0</v>
      </c>
      <c r="L16" s="123">
        <v>0</v>
      </c>
      <c r="M16" s="123">
        <v>0</v>
      </c>
      <c r="N16" s="123">
        <v>0</v>
      </c>
      <c r="O16" s="123">
        <v>0</v>
      </c>
      <c r="P16" s="123">
        <v>0</v>
      </c>
      <c r="Q16" s="124">
        <v>0</v>
      </c>
      <c r="S16" s="80" t="s">
        <v>79</v>
      </c>
      <c r="T16" s="130">
        <v>0</v>
      </c>
      <c r="U16" s="130">
        <v>0</v>
      </c>
      <c r="V16" s="130">
        <v>0</v>
      </c>
      <c r="W16" s="130">
        <v>0</v>
      </c>
      <c r="X16" s="130">
        <v>0</v>
      </c>
      <c r="Y16" s="130">
        <v>0</v>
      </c>
      <c r="Z16" s="131">
        <v>0</v>
      </c>
      <c r="AB16" s="80" t="s">
        <v>79</v>
      </c>
      <c r="AC16" s="135">
        <v>0</v>
      </c>
      <c r="AD16" s="135">
        <v>0</v>
      </c>
      <c r="AE16" s="135">
        <v>0</v>
      </c>
      <c r="AF16" s="135">
        <v>0</v>
      </c>
      <c r="AG16" s="135">
        <v>0</v>
      </c>
      <c r="AH16" s="135">
        <v>0</v>
      </c>
      <c r="AI16" s="136">
        <v>0</v>
      </c>
    </row>
    <row r="17" spans="1:35" x14ac:dyDescent="0.3">
      <c r="A17" s="80" t="s">
        <v>80</v>
      </c>
      <c r="B17" s="119">
        <v>286047.07374775852</v>
      </c>
      <c r="C17" s="119">
        <v>2076121.3029725892</v>
      </c>
      <c r="D17" s="119">
        <v>3414235.0109108891</v>
      </c>
      <c r="E17" s="119">
        <v>3815978.8537370395</v>
      </c>
      <c r="F17" s="119">
        <v>4399037.8885505283</v>
      </c>
      <c r="G17" s="119">
        <v>5492644.452364075</v>
      </c>
      <c r="H17" s="120">
        <v>355591.7527622726</v>
      </c>
      <c r="J17" s="80" t="s">
        <v>80</v>
      </c>
      <c r="K17" s="123">
        <v>518811.19259618223</v>
      </c>
      <c r="L17" s="123">
        <v>3765516.4762124717</v>
      </c>
      <c r="M17" s="123">
        <v>6192488.9306028001</v>
      </c>
      <c r="N17" s="123">
        <v>6921142.4332728023</v>
      </c>
      <c r="O17" s="123">
        <v>7978652.1264931317</v>
      </c>
      <c r="P17" s="123">
        <v>9962155.4644907117</v>
      </c>
      <c r="Q17" s="124">
        <v>644946.22829333181</v>
      </c>
      <c r="S17" s="80" t="s">
        <v>80</v>
      </c>
      <c r="T17" s="130">
        <v>672920.79530425789</v>
      </c>
      <c r="U17" s="130">
        <v>4884039.4695887864</v>
      </c>
      <c r="V17" s="130">
        <v>8031928.8318389961</v>
      </c>
      <c r="W17" s="130">
        <v>8977024.2760299556</v>
      </c>
      <c r="X17" s="130">
        <v>10348660.574473651</v>
      </c>
      <c r="Y17" s="130">
        <v>12921351.107642006</v>
      </c>
      <c r="Z17" s="131">
        <v>836523.45027458458</v>
      </c>
      <c r="AB17" s="80" t="s">
        <v>80</v>
      </c>
      <c r="AC17" s="135">
        <v>818287.19616306713</v>
      </c>
      <c r="AD17" s="135">
        <v>5939104.5594192725</v>
      </c>
      <c r="AE17" s="135">
        <v>9767010.5745731052</v>
      </c>
      <c r="AF17" s="135">
        <v>10916268.416699737</v>
      </c>
      <c r="AG17" s="135">
        <v>12584209.768254338</v>
      </c>
      <c r="AH17" s="135">
        <v>15712660.750408547</v>
      </c>
      <c r="AI17" s="136">
        <v>1017231.7952224138</v>
      </c>
    </row>
    <row r="18" spans="1:35" x14ac:dyDescent="0.3">
      <c r="A18" s="80" t="s">
        <v>81</v>
      </c>
      <c r="B18" s="119">
        <v>218964.93316443986</v>
      </c>
      <c r="C18" s="119">
        <v>1373535.5373616454</v>
      </c>
      <c r="D18" s="119">
        <v>2583869.6611388223</v>
      </c>
      <c r="E18" s="119">
        <v>2417107.8976469641</v>
      </c>
      <c r="F18" s="119">
        <v>3001881.7822382255</v>
      </c>
      <c r="G18" s="119">
        <v>4362463.1436563767</v>
      </c>
      <c r="H18" s="120">
        <v>198074.75545538077</v>
      </c>
      <c r="J18" s="80" t="s">
        <v>81</v>
      </c>
      <c r="K18" s="123">
        <v>410559.24968332466</v>
      </c>
      <c r="L18" s="123">
        <v>2575379.1325530848</v>
      </c>
      <c r="M18" s="123">
        <v>4844755.6146352924</v>
      </c>
      <c r="N18" s="123">
        <v>4532077.3080880586</v>
      </c>
      <c r="O18" s="123">
        <v>5628528.3416966731</v>
      </c>
      <c r="P18" s="123">
        <v>8179618.3943557069</v>
      </c>
      <c r="Q18" s="124">
        <v>371390.16647883895</v>
      </c>
      <c r="S18" s="80" t="s">
        <v>81</v>
      </c>
      <c r="T18" s="130">
        <v>539930.46406219038</v>
      </c>
      <c r="U18" s="130">
        <v>3211467.5438940604</v>
      </c>
      <c r="V18" s="130">
        <v>5693262.1696528988</v>
      </c>
      <c r="W18" s="130">
        <v>5591615.2738497248</v>
      </c>
      <c r="X18" s="130">
        <v>6996261.3443831261</v>
      </c>
      <c r="Y18" s="130">
        <v>9908561.845332535</v>
      </c>
      <c r="Z18" s="131">
        <v>458203.16118480865</v>
      </c>
      <c r="AB18" s="80" t="s">
        <v>81</v>
      </c>
      <c r="AC18" s="135">
        <v>654018.65118365176</v>
      </c>
      <c r="AD18" s="135">
        <v>3646372.9872674532</v>
      </c>
      <c r="AE18" s="135">
        <v>5914736.4128442286</v>
      </c>
      <c r="AF18" s="135">
        <v>6090969.8510111151</v>
      </c>
      <c r="AG18" s="135">
        <v>7741797.4934589555</v>
      </c>
      <c r="AH18" s="135">
        <v>10646283.765615216</v>
      </c>
      <c r="AI18" s="136">
        <v>499090.53971677227</v>
      </c>
    </row>
    <row r="19" spans="1:35" x14ac:dyDescent="0.3">
      <c r="A19" s="80" t="s">
        <v>82</v>
      </c>
      <c r="B19" s="119">
        <v>253322.06481405156</v>
      </c>
      <c r="C19" s="119">
        <v>712946.57138147531</v>
      </c>
      <c r="D19" s="119">
        <v>1262418.0220635238</v>
      </c>
      <c r="E19" s="119">
        <v>1159868.3072987308</v>
      </c>
      <c r="F19" s="119">
        <v>1730166.8472042654</v>
      </c>
      <c r="G19" s="119">
        <v>2772974.3082584571</v>
      </c>
      <c r="H19" s="120">
        <v>96616.437594135685</v>
      </c>
      <c r="J19" s="80" t="s">
        <v>82</v>
      </c>
      <c r="K19" s="123">
        <v>474978.87152634672</v>
      </c>
      <c r="L19" s="123">
        <v>1336774.8213402661</v>
      </c>
      <c r="M19" s="123">
        <v>2367033.7913691071</v>
      </c>
      <c r="N19" s="123">
        <v>2174753.0761851203</v>
      </c>
      <c r="O19" s="123">
        <v>3244062.8385079978</v>
      </c>
      <c r="P19" s="123">
        <v>5199326.8279846068</v>
      </c>
      <c r="Q19" s="124">
        <v>181155.82048900443</v>
      </c>
      <c r="S19" s="80" t="s">
        <v>82</v>
      </c>
      <c r="T19" s="130">
        <v>633305.16203512892</v>
      </c>
      <c r="U19" s="130">
        <v>1782366.428453688</v>
      </c>
      <c r="V19" s="130">
        <v>3156045.0551588098</v>
      </c>
      <c r="W19" s="130">
        <v>2899670.7682468272</v>
      </c>
      <c r="X19" s="130">
        <v>4325417.1180106634</v>
      </c>
      <c r="Y19" s="130">
        <v>6932435.7706461418</v>
      </c>
      <c r="Z19" s="131">
        <v>241541.09398533925</v>
      </c>
      <c r="AB19" s="80" t="s">
        <v>82</v>
      </c>
      <c r="AC19" s="135">
        <v>791631.45254391106</v>
      </c>
      <c r="AD19" s="135">
        <v>2227958.0355671104</v>
      </c>
      <c r="AE19" s="135">
        <v>3945056.318948512</v>
      </c>
      <c r="AF19" s="135">
        <v>3624588.4603085341</v>
      </c>
      <c r="AG19" s="135">
        <v>5406771.3975133291</v>
      </c>
      <c r="AH19" s="135">
        <v>8665544.7133076787</v>
      </c>
      <c r="AI19" s="136">
        <v>301926.36748167401</v>
      </c>
    </row>
    <row r="20" spans="1:35" x14ac:dyDescent="0.3">
      <c r="A20" s="80" t="s">
        <v>83</v>
      </c>
      <c r="B20" s="119">
        <v>1136242.6554088437</v>
      </c>
      <c r="C20" s="119">
        <v>648370.3040351352</v>
      </c>
      <c r="D20" s="119">
        <v>1174097.6367541347</v>
      </c>
      <c r="E20" s="119">
        <v>1235259.3583217929</v>
      </c>
      <c r="F20" s="119">
        <v>1895933.707235585</v>
      </c>
      <c r="G20" s="119">
        <v>3502101.6448496389</v>
      </c>
      <c r="H20" s="120">
        <v>65792.15980551501</v>
      </c>
      <c r="J20" s="80" t="s">
        <v>83</v>
      </c>
      <c r="K20" s="123">
        <v>2130454.9788915818</v>
      </c>
      <c r="L20" s="123">
        <v>1215694.3200658783</v>
      </c>
      <c r="M20" s="123">
        <v>2201433.0689140023</v>
      </c>
      <c r="N20" s="123">
        <v>2316111.2968533617</v>
      </c>
      <c r="O20" s="123">
        <v>3554875.7010667222</v>
      </c>
      <c r="P20" s="123">
        <v>6566440.5840930734</v>
      </c>
      <c r="Q20" s="124">
        <v>123360.29963534065</v>
      </c>
      <c r="S20" s="80" t="s">
        <v>83</v>
      </c>
      <c r="T20" s="130">
        <v>2840606.638522109</v>
      </c>
      <c r="U20" s="130">
        <v>1620925.7600878382</v>
      </c>
      <c r="V20" s="130">
        <v>2935244.0918853367</v>
      </c>
      <c r="W20" s="130">
        <v>3088148.3958044825</v>
      </c>
      <c r="X20" s="130">
        <v>4739834.2680889629</v>
      </c>
      <c r="Y20" s="130">
        <v>8755254.1121240985</v>
      </c>
      <c r="Z20" s="131">
        <v>164480.3995137875</v>
      </c>
      <c r="AB20" s="80" t="s">
        <v>83</v>
      </c>
      <c r="AC20" s="135">
        <v>3550758.2981526363</v>
      </c>
      <c r="AD20" s="135">
        <v>2026157.2001097975</v>
      </c>
      <c r="AE20" s="135">
        <v>3669055.1148566711</v>
      </c>
      <c r="AF20" s="135">
        <v>3860185.4947556034</v>
      </c>
      <c r="AG20" s="135">
        <v>5924792.8351112027</v>
      </c>
      <c r="AH20" s="135">
        <v>10944067.640155124</v>
      </c>
      <c r="AI20" s="136">
        <v>205600.4993922344</v>
      </c>
    </row>
    <row r="21" spans="1:35" ht="15" thickBot="1" x14ac:dyDescent="0.35">
      <c r="A21" s="81" t="s">
        <v>84</v>
      </c>
      <c r="B21" s="121">
        <v>0</v>
      </c>
      <c r="C21" s="121">
        <v>1035.3535461760866</v>
      </c>
      <c r="D21" s="121">
        <v>1058.3163943492159</v>
      </c>
      <c r="E21" s="121">
        <v>22902.165441007157</v>
      </c>
      <c r="F21" s="121">
        <v>22454.897678570469</v>
      </c>
      <c r="G21" s="121">
        <v>3391359.2054963871</v>
      </c>
      <c r="H21" s="122">
        <v>379253.91112769808</v>
      </c>
      <c r="J21" s="81" t="s">
        <v>84</v>
      </c>
      <c r="K21" s="125">
        <v>0</v>
      </c>
      <c r="L21" s="125">
        <v>1941.2878990801623</v>
      </c>
      <c r="M21" s="125">
        <v>1984.3432394047798</v>
      </c>
      <c r="N21" s="125">
        <v>42941.560201888416</v>
      </c>
      <c r="O21" s="125">
        <v>42102.933147319629</v>
      </c>
      <c r="P21" s="125">
        <v>6358798.510305726</v>
      </c>
      <c r="Q21" s="126">
        <v>711101.08336443396</v>
      </c>
      <c r="S21" s="81" t="s">
        <v>84</v>
      </c>
      <c r="T21" s="132">
        <v>0</v>
      </c>
      <c r="U21" s="132">
        <v>2588.3838654402161</v>
      </c>
      <c r="V21" s="132">
        <v>2645.79098587304</v>
      </c>
      <c r="W21" s="132">
        <v>57255.413602517889</v>
      </c>
      <c r="X21" s="132">
        <v>56137.244196426174</v>
      </c>
      <c r="Y21" s="132">
        <v>8478398.013740968</v>
      </c>
      <c r="Z21" s="133">
        <v>948134.77781924547</v>
      </c>
      <c r="AB21" s="81" t="s">
        <v>84</v>
      </c>
      <c r="AC21" s="137">
        <v>0</v>
      </c>
      <c r="AD21" s="137">
        <v>3235.4798318002704</v>
      </c>
      <c r="AE21" s="137">
        <v>3307.2387323412995</v>
      </c>
      <c r="AF21" s="137">
        <v>71569.267003147368</v>
      </c>
      <c r="AG21" s="137">
        <v>70171.555245532712</v>
      </c>
      <c r="AH21" s="137">
        <v>10597997.517176209</v>
      </c>
      <c r="AI21" s="138">
        <v>1185168.4722740569</v>
      </c>
    </row>
    <row r="24" spans="1:35" s="54" customFormat="1" ht="15" thickBot="1" x14ac:dyDescent="0.35"/>
    <row r="25" spans="1:35" ht="18" x14ac:dyDescent="0.35">
      <c r="A25" s="1" t="s">
        <v>69</v>
      </c>
    </row>
    <row r="26" spans="1:35" ht="15" thickBot="1" x14ac:dyDescent="0.35">
      <c r="D26" s="51" t="s">
        <v>90</v>
      </c>
      <c r="E26" s="128" t="s">
        <v>91</v>
      </c>
      <c r="M26" s="51" t="s">
        <v>90</v>
      </c>
      <c r="N26" s="127" t="s">
        <v>92</v>
      </c>
      <c r="V26" s="51" t="s">
        <v>90</v>
      </c>
      <c r="W26" s="134" t="s">
        <v>93</v>
      </c>
      <c r="AE26" s="51" t="s">
        <v>90</v>
      </c>
      <c r="AF26" s="139" t="s">
        <v>94</v>
      </c>
    </row>
    <row r="27" spans="1:35" x14ac:dyDescent="0.3">
      <c r="A27" s="100" t="s">
        <v>86</v>
      </c>
      <c r="B27" s="70" t="s">
        <v>60</v>
      </c>
      <c r="C27" s="70" t="s">
        <v>61</v>
      </c>
      <c r="D27" s="70" t="s">
        <v>62</v>
      </c>
      <c r="E27" s="70" t="s">
        <v>63</v>
      </c>
      <c r="F27" s="70" t="s">
        <v>64</v>
      </c>
      <c r="G27" s="70" t="s">
        <v>65</v>
      </c>
      <c r="H27" s="71" t="s">
        <v>66</v>
      </c>
      <c r="J27" s="100" t="s">
        <v>86</v>
      </c>
      <c r="K27" s="70" t="s">
        <v>60</v>
      </c>
      <c r="L27" s="70" t="s">
        <v>61</v>
      </c>
      <c r="M27" s="70" t="s">
        <v>62</v>
      </c>
      <c r="N27" s="70" t="s">
        <v>63</v>
      </c>
      <c r="O27" s="70" t="s">
        <v>64</v>
      </c>
      <c r="P27" s="70" t="s">
        <v>65</v>
      </c>
      <c r="Q27" s="71" t="s">
        <v>66</v>
      </c>
      <c r="S27" s="100" t="s">
        <v>86</v>
      </c>
      <c r="T27" s="70" t="s">
        <v>60</v>
      </c>
      <c r="U27" s="70" t="s">
        <v>61</v>
      </c>
      <c r="V27" s="70" t="s">
        <v>62</v>
      </c>
      <c r="W27" s="70" t="s">
        <v>63</v>
      </c>
      <c r="X27" s="70" t="s">
        <v>64</v>
      </c>
      <c r="Y27" s="70" t="s">
        <v>65</v>
      </c>
      <c r="Z27" s="71" t="s">
        <v>66</v>
      </c>
      <c r="AB27" s="100" t="s">
        <v>86</v>
      </c>
      <c r="AC27" s="70" t="s">
        <v>60</v>
      </c>
      <c r="AD27" s="70" t="s">
        <v>61</v>
      </c>
      <c r="AE27" s="70" t="s">
        <v>62</v>
      </c>
      <c r="AF27" s="70" t="s">
        <v>63</v>
      </c>
      <c r="AG27" s="70" t="s">
        <v>64</v>
      </c>
      <c r="AH27" s="70" t="s">
        <v>65</v>
      </c>
      <c r="AI27" s="71" t="s">
        <v>66</v>
      </c>
    </row>
    <row r="28" spans="1:35" x14ac:dyDescent="0.3">
      <c r="A28" s="80" t="s">
        <v>78</v>
      </c>
      <c r="B28" s="119">
        <v>51100.783330078732</v>
      </c>
      <c r="C28" s="119">
        <v>622057.30207573739</v>
      </c>
      <c r="D28" s="119">
        <v>1015174.425426958</v>
      </c>
      <c r="E28" s="119">
        <v>1182941.584066855</v>
      </c>
      <c r="F28" s="119">
        <v>1013112.9604149926</v>
      </c>
      <c r="G28" s="119">
        <v>1126333.4293706915</v>
      </c>
      <c r="H28" s="120">
        <v>1223473.6831052622</v>
      </c>
      <c r="J28" s="80" t="s">
        <v>78</v>
      </c>
      <c r="K28" s="123">
        <v>51100.783330078732</v>
      </c>
      <c r="L28" s="123">
        <v>622057.30207573739</v>
      </c>
      <c r="M28" s="123">
        <v>1015174.425426958</v>
      </c>
      <c r="N28" s="123">
        <v>1182941.584066855</v>
      </c>
      <c r="O28" s="123">
        <v>1013112.9604149926</v>
      </c>
      <c r="P28" s="123">
        <v>1126333.4293706915</v>
      </c>
      <c r="Q28" s="124">
        <v>1223473.6831052622</v>
      </c>
      <c r="S28" s="80" t="s">
        <v>78</v>
      </c>
      <c r="T28" s="130">
        <v>51100.783330078732</v>
      </c>
      <c r="U28" s="130">
        <v>622057.30207573739</v>
      </c>
      <c r="V28" s="130">
        <v>1015174.425426958</v>
      </c>
      <c r="W28" s="130">
        <v>1182941.584066855</v>
      </c>
      <c r="X28" s="130">
        <v>1013112.9604149926</v>
      </c>
      <c r="Y28" s="130">
        <v>1126333.4293706915</v>
      </c>
      <c r="Z28" s="131">
        <v>1223473.6831052622</v>
      </c>
      <c r="AB28" s="80" t="s">
        <v>78</v>
      </c>
      <c r="AC28" s="135">
        <v>51100.783330078732</v>
      </c>
      <c r="AD28" s="135">
        <v>622057.30207573739</v>
      </c>
      <c r="AE28" s="135">
        <v>1015174.425426958</v>
      </c>
      <c r="AF28" s="135">
        <v>1182941.584066855</v>
      </c>
      <c r="AG28" s="135">
        <v>1013112.9604149926</v>
      </c>
      <c r="AH28" s="135">
        <v>1126333.4293706915</v>
      </c>
      <c r="AI28" s="136">
        <v>1223473.6831052622</v>
      </c>
    </row>
    <row r="29" spans="1:35" x14ac:dyDescent="0.3">
      <c r="A29" s="80" t="s">
        <v>79</v>
      </c>
      <c r="B29" s="119">
        <v>79615.47744093764</v>
      </c>
      <c r="C29" s="119">
        <v>522241.32325015718</v>
      </c>
      <c r="D29" s="119">
        <v>946365.53112064837</v>
      </c>
      <c r="E29" s="119">
        <v>1292319.9423161459</v>
      </c>
      <c r="F29" s="119">
        <v>1518451.4744967818</v>
      </c>
      <c r="G29" s="119">
        <v>1850279.6660259368</v>
      </c>
      <c r="H29" s="120">
        <v>186931.37784187624</v>
      </c>
      <c r="J29" s="80" t="s">
        <v>79</v>
      </c>
      <c r="K29" s="123">
        <v>145549.44047237109</v>
      </c>
      <c r="L29" s="123">
        <v>910470.64110724279</v>
      </c>
      <c r="M29" s="123">
        <v>1577856.0197376085</v>
      </c>
      <c r="N29" s="123">
        <v>2231444.3784172405</v>
      </c>
      <c r="O29" s="123">
        <v>2641982.7611391898</v>
      </c>
      <c r="P29" s="123">
        <v>3182641.2385764932</v>
      </c>
      <c r="Q29" s="124">
        <v>331560.00645165646</v>
      </c>
      <c r="S29" s="80" t="s">
        <v>79</v>
      </c>
      <c r="T29" s="130">
        <v>181032.8980653855</v>
      </c>
      <c r="U29" s="130">
        <v>1043330.3961277613</v>
      </c>
      <c r="V29" s="130">
        <v>1646075.0740446339</v>
      </c>
      <c r="W29" s="130">
        <v>2430928.5785839041</v>
      </c>
      <c r="X29" s="130">
        <v>2942331.8098393967</v>
      </c>
      <c r="Y29" s="130">
        <v>3469916.4998708414</v>
      </c>
      <c r="Z29" s="131">
        <v>369195.10675021622</v>
      </c>
      <c r="AB29" s="80" t="s">
        <v>79</v>
      </c>
      <c r="AC29" s="135">
        <v>211431.5986828699</v>
      </c>
      <c r="AD29" s="135">
        <v>1145546.691431073</v>
      </c>
      <c r="AE29" s="135">
        <v>1654110.6862690935</v>
      </c>
      <c r="AF29" s="135">
        <v>2482824.7617630246</v>
      </c>
      <c r="AG29" s="135">
        <v>3086761.99286443</v>
      </c>
      <c r="AH29" s="135">
        <v>3573163.5873913448</v>
      </c>
      <c r="AI29" s="136">
        <v>374927.63337699848</v>
      </c>
    </row>
    <row r="30" spans="1:35" x14ac:dyDescent="0.3">
      <c r="A30" s="80" t="s">
        <v>80</v>
      </c>
      <c r="B30" s="119">
        <v>299138.88683028403</v>
      </c>
      <c r="C30" s="119">
        <v>1433354.4812070886</v>
      </c>
      <c r="D30" s="119">
        <v>2933632.6154517848</v>
      </c>
      <c r="E30" s="119">
        <v>3490679.6800588761</v>
      </c>
      <c r="F30" s="119">
        <v>4449978.5016112113</v>
      </c>
      <c r="G30" s="119">
        <v>5609857.5847366983</v>
      </c>
      <c r="H30" s="120">
        <v>371866.48929377238</v>
      </c>
      <c r="J30" s="80" t="s">
        <v>80</v>
      </c>
      <c r="K30" s="123">
        <v>560885.41280678241</v>
      </c>
      <c r="L30" s="123">
        <v>2687539.6522632912</v>
      </c>
      <c r="M30" s="123">
        <v>5500561.1539720967</v>
      </c>
      <c r="N30" s="123">
        <v>6545024.4001103919</v>
      </c>
      <c r="O30" s="123">
        <v>8343709.6905210204</v>
      </c>
      <c r="P30" s="123">
        <v>10518482.971381309</v>
      </c>
      <c r="Q30" s="124">
        <v>697249.66742582328</v>
      </c>
      <c r="S30" s="80" t="s">
        <v>80</v>
      </c>
      <c r="T30" s="130">
        <v>747847.21707570995</v>
      </c>
      <c r="U30" s="130">
        <v>3583386.2030177219</v>
      </c>
      <c r="V30" s="130">
        <v>7334081.5386294629</v>
      </c>
      <c r="W30" s="130">
        <v>8726699.2001471892</v>
      </c>
      <c r="X30" s="130">
        <v>11124946.254028028</v>
      </c>
      <c r="Y30" s="130">
        <v>14024643.961841747</v>
      </c>
      <c r="Z30" s="131">
        <v>929666.22323443112</v>
      </c>
      <c r="AB30" s="80" t="s">
        <v>80</v>
      </c>
      <c r="AC30" s="135">
        <v>926345.2959921076</v>
      </c>
      <c r="AD30" s="135">
        <v>4350565.5505435225</v>
      </c>
      <c r="AE30" s="135">
        <v>8723245.0130303688</v>
      </c>
      <c r="AF30" s="135">
        <v>10564133.611811101</v>
      </c>
      <c r="AG30" s="135">
        <v>13509164.875040568</v>
      </c>
      <c r="AH30" s="135">
        <v>16867410.335038591</v>
      </c>
      <c r="AI30" s="136">
        <v>1122554.6435894172</v>
      </c>
    </row>
    <row r="31" spans="1:35" x14ac:dyDescent="0.3">
      <c r="A31" s="80" t="s">
        <v>81</v>
      </c>
      <c r="B31" s="119">
        <v>217759.81210782286</v>
      </c>
      <c r="C31" s="119">
        <v>853564.94390826486</v>
      </c>
      <c r="D31" s="119">
        <v>2199756.9546403866</v>
      </c>
      <c r="E31" s="119">
        <v>1944332.0981026986</v>
      </c>
      <c r="F31" s="119">
        <v>2801604.533346619</v>
      </c>
      <c r="G31" s="119">
        <v>4230865.3260728437</v>
      </c>
      <c r="H31" s="120">
        <v>196984.60802796474</v>
      </c>
      <c r="J31" s="80" t="s">
        <v>81</v>
      </c>
      <c r="K31" s="123">
        <v>408299.64770216786</v>
      </c>
      <c r="L31" s="123">
        <v>1600434.2698279964</v>
      </c>
      <c r="M31" s="123">
        <v>4124544.2899507242</v>
      </c>
      <c r="N31" s="123">
        <v>3645622.6839425601</v>
      </c>
      <c r="O31" s="123">
        <v>5253008.500024911</v>
      </c>
      <c r="P31" s="123">
        <v>7932872.4863865823</v>
      </c>
      <c r="Q31" s="124">
        <v>369346.14005243388</v>
      </c>
      <c r="S31" s="80" t="s">
        <v>81</v>
      </c>
      <c r="T31" s="130">
        <v>544399.53026955714</v>
      </c>
      <c r="U31" s="130">
        <v>2133912.3597706622</v>
      </c>
      <c r="V31" s="130">
        <v>5499392.3866009656</v>
      </c>
      <c r="W31" s="130">
        <v>4860830.2452567471</v>
      </c>
      <c r="X31" s="130">
        <v>7004011.3333665468</v>
      </c>
      <c r="Y31" s="130">
        <v>10577163.31518211</v>
      </c>
      <c r="Z31" s="131">
        <v>492461.52006991184</v>
      </c>
      <c r="AB31" s="80" t="s">
        <v>81</v>
      </c>
      <c r="AC31" s="135">
        <v>680499.41283694655</v>
      </c>
      <c r="AD31" s="135">
        <v>2667390.4497133279</v>
      </c>
      <c r="AE31" s="135">
        <v>6874240.4832512075</v>
      </c>
      <c r="AF31" s="135">
        <v>6076037.8065709332</v>
      </c>
      <c r="AG31" s="135">
        <v>8755014.1667081844</v>
      </c>
      <c r="AH31" s="135">
        <v>13221454.143977636</v>
      </c>
      <c r="AI31" s="136">
        <v>615576.90008738975</v>
      </c>
    </row>
    <row r="32" spans="1:35" x14ac:dyDescent="0.3">
      <c r="A32" s="80" t="s">
        <v>82</v>
      </c>
      <c r="B32" s="119">
        <v>239320.03470330863</v>
      </c>
      <c r="C32" s="119">
        <v>211022.84669527359</v>
      </c>
      <c r="D32" s="119">
        <v>892096.01109463209</v>
      </c>
      <c r="E32" s="119">
        <v>624698.24209590838</v>
      </c>
      <c r="F32" s="119">
        <v>1429682.0190281798</v>
      </c>
      <c r="G32" s="119">
        <v>2553199.1720039081</v>
      </c>
      <c r="H32" s="120">
        <v>96084.688050145589</v>
      </c>
      <c r="J32" s="80" t="s">
        <v>82</v>
      </c>
      <c r="K32" s="123">
        <v>448725.06506870373</v>
      </c>
      <c r="L32" s="123">
        <v>395667.83755363798</v>
      </c>
      <c r="M32" s="123">
        <v>1672680.0208024352</v>
      </c>
      <c r="N32" s="123">
        <v>1171309.2039298282</v>
      </c>
      <c r="O32" s="123">
        <v>2680653.7856778372</v>
      </c>
      <c r="P32" s="123">
        <v>4787248.4475073274</v>
      </c>
      <c r="Q32" s="124">
        <v>180158.79009402299</v>
      </c>
      <c r="S32" s="80" t="s">
        <v>82</v>
      </c>
      <c r="T32" s="130">
        <v>598300.08675827156</v>
      </c>
      <c r="U32" s="130">
        <v>527557.11673818401</v>
      </c>
      <c r="V32" s="130">
        <v>2230240.02773658</v>
      </c>
      <c r="W32" s="130">
        <v>1561745.6052397711</v>
      </c>
      <c r="X32" s="130">
        <v>3574205.0475704493</v>
      </c>
      <c r="Y32" s="130">
        <v>6382997.9300097711</v>
      </c>
      <c r="Z32" s="131">
        <v>240211.72012536397</v>
      </c>
      <c r="AB32" s="80" t="s">
        <v>82</v>
      </c>
      <c r="AC32" s="135">
        <v>747875.10844783951</v>
      </c>
      <c r="AD32" s="135">
        <v>659446.39592272998</v>
      </c>
      <c r="AE32" s="135">
        <v>2787800.0346707255</v>
      </c>
      <c r="AF32" s="135">
        <v>1952182.0065497139</v>
      </c>
      <c r="AG32" s="135">
        <v>4467756.3094630614</v>
      </c>
      <c r="AH32" s="135">
        <v>7978747.4125122139</v>
      </c>
      <c r="AI32" s="136">
        <v>300264.65015670494</v>
      </c>
    </row>
    <row r="33" spans="1:35" x14ac:dyDescent="0.3">
      <c r="A33" s="80" t="s">
        <v>83</v>
      </c>
      <c r="B33" s="119">
        <v>996529.32242991962</v>
      </c>
      <c r="C33" s="119">
        <v>123156.766758048</v>
      </c>
      <c r="D33" s="119">
        <v>221454.62715267044</v>
      </c>
      <c r="E33" s="119">
        <v>418030.77211833443</v>
      </c>
      <c r="F33" s="119">
        <v>917258.04290136648</v>
      </c>
      <c r="G33" s="119">
        <v>3383636.3268956263</v>
      </c>
      <c r="H33" s="120">
        <v>65430.058367645077</v>
      </c>
      <c r="J33" s="80" t="s">
        <v>83</v>
      </c>
      <c r="K33" s="123">
        <v>1868492.4795560993</v>
      </c>
      <c r="L33" s="123">
        <v>230918.93767133998</v>
      </c>
      <c r="M33" s="123">
        <v>415227.42591125704</v>
      </c>
      <c r="N33" s="123">
        <v>783807.69772187714</v>
      </c>
      <c r="O33" s="123">
        <v>1719858.8304400621</v>
      </c>
      <c r="P33" s="123">
        <v>6344318.1129293004</v>
      </c>
      <c r="Q33" s="124">
        <v>122681.35943933453</v>
      </c>
      <c r="S33" s="80" t="s">
        <v>83</v>
      </c>
      <c r="T33" s="130">
        <v>2491323.306074799</v>
      </c>
      <c r="U33" s="130">
        <v>307891.91689512</v>
      </c>
      <c r="V33" s="130">
        <v>553636.56788167614</v>
      </c>
      <c r="W33" s="130">
        <v>1045076.9302958361</v>
      </c>
      <c r="X33" s="130">
        <v>2293145.1072534164</v>
      </c>
      <c r="Y33" s="130">
        <v>8459090.8172390666</v>
      </c>
      <c r="Z33" s="131">
        <v>163575.14591911272</v>
      </c>
      <c r="AB33" s="80" t="s">
        <v>83</v>
      </c>
      <c r="AC33" s="135">
        <v>3114154.132593499</v>
      </c>
      <c r="AD33" s="135">
        <v>384864.89611889998</v>
      </c>
      <c r="AE33" s="135">
        <v>692045.70985209511</v>
      </c>
      <c r="AF33" s="135">
        <v>1306346.1628697952</v>
      </c>
      <c r="AG33" s="135">
        <v>2866431.3840667703</v>
      </c>
      <c r="AH33" s="135">
        <v>10573863.521548834</v>
      </c>
      <c r="AI33" s="136">
        <v>204468.9323988909</v>
      </c>
    </row>
    <row r="34" spans="1:35" ht="15" thickBot="1" x14ac:dyDescent="0.35">
      <c r="A34" s="81" t="s">
        <v>84</v>
      </c>
      <c r="B34" s="121">
        <v>0</v>
      </c>
      <c r="C34" s="121">
        <v>0</v>
      </c>
      <c r="D34" s="121">
        <v>0</v>
      </c>
      <c r="E34" s="121">
        <v>0</v>
      </c>
      <c r="F34" s="121">
        <v>0</v>
      </c>
      <c r="G34" s="121">
        <v>0</v>
      </c>
      <c r="H34" s="122">
        <v>0</v>
      </c>
      <c r="J34" s="81" t="s">
        <v>84</v>
      </c>
      <c r="K34" s="125">
        <v>0</v>
      </c>
      <c r="L34" s="125">
        <v>0</v>
      </c>
      <c r="M34" s="125">
        <v>0</v>
      </c>
      <c r="N34" s="125">
        <v>0</v>
      </c>
      <c r="O34" s="125">
        <v>0</v>
      </c>
      <c r="P34" s="125">
        <v>0</v>
      </c>
      <c r="Q34" s="126">
        <v>0</v>
      </c>
      <c r="S34" s="81" t="s">
        <v>84</v>
      </c>
      <c r="T34" s="132">
        <v>0</v>
      </c>
      <c r="U34" s="132">
        <v>0</v>
      </c>
      <c r="V34" s="132">
        <v>0</v>
      </c>
      <c r="W34" s="132">
        <v>0</v>
      </c>
      <c r="X34" s="132">
        <v>0</v>
      </c>
      <c r="Y34" s="132">
        <v>0</v>
      </c>
      <c r="Z34" s="133">
        <v>0</v>
      </c>
      <c r="AB34" s="81" t="s">
        <v>84</v>
      </c>
      <c r="AC34" s="137">
        <v>0</v>
      </c>
      <c r="AD34" s="137">
        <v>0</v>
      </c>
      <c r="AE34" s="137">
        <v>0</v>
      </c>
      <c r="AF34" s="137">
        <v>0</v>
      </c>
      <c r="AG34" s="137">
        <v>0</v>
      </c>
      <c r="AH34" s="137">
        <v>0</v>
      </c>
      <c r="AI34" s="138">
        <v>0</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2"/>
  <sheetViews>
    <sheetView showGridLines="0" workbookViewId="0">
      <selection activeCell="H62" sqref="H62"/>
    </sheetView>
  </sheetViews>
  <sheetFormatPr defaultRowHeight="14.4" x14ac:dyDescent="0.3"/>
  <cols>
    <col min="2" max="2" width="46.33203125" bestFit="1" customWidth="1"/>
    <col min="3" max="3" width="15.33203125" bestFit="1" customWidth="1"/>
    <col min="4" max="4" width="18.33203125" bestFit="1" customWidth="1"/>
    <col min="5" max="13" width="15.33203125" bestFit="1" customWidth="1"/>
    <col min="14" max="15" width="8.33203125" bestFit="1" customWidth="1"/>
    <col min="16" max="16" width="11.88671875" bestFit="1" customWidth="1"/>
    <col min="17" max="17" width="10.88671875" bestFit="1" customWidth="1"/>
    <col min="18" max="20" width="3.6640625" bestFit="1" customWidth="1"/>
  </cols>
  <sheetData>
    <row r="1" spans="1:9" ht="25.8" x14ac:dyDescent="0.5">
      <c r="A1" s="4" t="s">
        <v>114</v>
      </c>
    </row>
    <row r="4" spans="1:9" x14ac:dyDescent="0.3">
      <c r="B4" s="76"/>
    </row>
    <row r="5" spans="1:9" ht="15" thickBot="1" x14ac:dyDescent="0.35">
      <c r="D5" s="41" t="s">
        <v>115</v>
      </c>
      <c r="E5" s="140">
        <f>SUM(C7:I13)</f>
        <v>149308590.49932706</v>
      </c>
    </row>
    <row r="6" spans="1:9" x14ac:dyDescent="0.3">
      <c r="B6" s="239" t="s">
        <v>86</v>
      </c>
      <c r="C6" s="65" t="s">
        <v>60</v>
      </c>
      <c r="D6" s="62" t="s">
        <v>61</v>
      </c>
      <c r="E6" s="62" t="s">
        <v>62</v>
      </c>
      <c r="F6" s="65" t="s">
        <v>63</v>
      </c>
      <c r="G6" s="65" t="s">
        <v>64</v>
      </c>
      <c r="H6" s="65" t="s">
        <v>65</v>
      </c>
      <c r="I6" s="65" t="s">
        <v>66</v>
      </c>
    </row>
    <row r="7" spans="1:9" x14ac:dyDescent="0.3">
      <c r="B7" s="240" t="s">
        <v>78</v>
      </c>
      <c r="C7" s="241">
        <v>17986.475854383665</v>
      </c>
      <c r="D7" s="241">
        <v>426187.52041632216</v>
      </c>
      <c r="E7" s="241">
        <v>890768.67987863347</v>
      </c>
      <c r="F7" s="241">
        <v>923068.34588184208</v>
      </c>
      <c r="G7" s="241">
        <v>714614.91771752015</v>
      </c>
      <c r="H7" s="241">
        <v>832088.77392712981</v>
      </c>
      <c r="I7" s="241">
        <v>889637.72149892896</v>
      </c>
    </row>
    <row r="8" spans="1:9" x14ac:dyDescent="0.3">
      <c r="B8" s="240" t="s">
        <v>79</v>
      </c>
      <c r="C8" s="241">
        <v>82516.274403513526</v>
      </c>
      <c r="D8" s="241">
        <v>914202.2075306261</v>
      </c>
      <c r="E8" s="241">
        <v>1672990.4181446517</v>
      </c>
      <c r="F8" s="241">
        <v>1881571.8574967775</v>
      </c>
      <c r="G8" s="241">
        <v>2001617.059042871</v>
      </c>
      <c r="H8" s="241">
        <v>2538342.0879089311</v>
      </c>
      <c r="I8" s="241">
        <v>238765.50888196379</v>
      </c>
    </row>
    <row r="9" spans="1:9" x14ac:dyDescent="0.3">
      <c r="B9" s="240" t="s">
        <v>80</v>
      </c>
      <c r="C9" s="241">
        <v>444083.64152639452</v>
      </c>
      <c r="D9" s="241">
        <v>3978566.6274223421</v>
      </c>
      <c r="E9" s="241">
        <v>7839764.3386948705</v>
      </c>
      <c r="F9" s="241">
        <v>7847335.7094609141</v>
      </c>
      <c r="G9" s="241">
        <v>8729965.9546848983</v>
      </c>
      <c r="H9" s="241">
        <v>11695936.744104177</v>
      </c>
      <c r="I9" s="241">
        <v>741009.81831957307</v>
      </c>
    </row>
    <row r="10" spans="1:9" x14ac:dyDescent="0.3">
      <c r="B10" s="240" t="s">
        <v>81</v>
      </c>
      <c r="C10" s="241">
        <v>408043.45917744969</v>
      </c>
      <c r="D10" s="241">
        <v>3225236.0313082496</v>
      </c>
      <c r="E10" s="241">
        <v>7458027.9724170659</v>
      </c>
      <c r="F10" s="241">
        <v>6203788.6285887901</v>
      </c>
      <c r="G10" s="241">
        <v>7432952.5417915732</v>
      </c>
      <c r="H10" s="241">
        <v>11662672.530122511</v>
      </c>
      <c r="I10" s="241">
        <v>508453.1847253805</v>
      </c>
    </row>
    <row r="11" spans="1:9" x14ac:dyDescent="0.3">
      <c r="B11" s="240" t="s">
        <v>82</v>
      </c>
      <c r="C11" s="241">
        <v>480107.7500099233</v>
      </c>
      <c r="D11" s="241">
        <v>1618579.3863137686</v>
      </c>
      <c r="E11" s="241">
        <v>3973125.4241291699</v>
      </c>
      <c r="F11" s="241">
        <v>3253344.0393439601</v>
      </c>
      <c r="G11" s="241">
        <v>4675150.7061847672</v>
      </c>
      <c r="H11" s="241">
        <v>8150575.6262060404</v>
      </c>
      <c r="I11" s="241">
        <v>271973.67681581923</v>
      </c>
    </row>
    <row r="12" spans="1:9" x14ac:dyDescent="0.3">
      <c r="B12" s="240" t="s">
        <v>83</v>
      </c>
      <c r="C12" s="241">
        <v>1553048.7214617501</v>
      </c>
      <c r="D12" s="241">
        <v>1023759.7150905287</v>
      </c>
      <c r="E12" s="241">
        <v>1111908.5908323335</v>
      </c>
      <c r="F12" s="241">
        <v>2034693.6548176785</v>
      </c>
      <c r="G12" s="241">
        <v>3935685.3765399568</v>
      </c>
      <c r="H12" s="241">
        <v>8093438.9893851206</v>
      </c>
      <c r="I12" s="241">
        <v>155389.07639919268</v>
      </c>
    </row>
    <row r="13" spans="1:9" x14ac:dyDescent="0.3">
      <c r="B13" s="240" t="s">
        <v>84</v>
      </c>
      <c r="C13" s="241">
        <v>0</v>
      </c>
      <c r="D13" s="241">
        <v>250.89973465915992</v>
      </c>
      <c r="E13" s="241">
        <v>1445.340341609751</v>
      </c>
      <c r="F13" s="241">
        <v>32418.468619083455</v>
      </c>
      <c r="G13" s="241">
        <v>109236.24192363166</v>
      </c>
      <c r="H13" s="241">
        <v>14823109.062921172</v>
      </c>
      <c r="I13" s="241">
        <v>1811154.7213286108</v>
      </c>
    </row>
    <row r="14" spans="1:9" x14ac:dyDescent="0.3">
      <c r="B14" s="189" t="s">
        <v>167</v>
      </c>
    </row>
    <row r="15" spans="1:9" x14ac:dyDescent="0.3">
      <c r="B15" s="73"/>
    </row>
    <row r="16" spans="1:9" x14ac:dyDescent="0.3">
      <c r="B16" s="73"/>
    </row>
    <row r="17" spans="2:19" ht="15" thickBot="1" x14ac:dyDescent="0.35">
      <c r="B17" s="73"/>
      <c r="D17" s="41" t="s">
        <v>169</v>
      </c>
      <c r="E17" s="140">
        <f>SUM(C19:I25)</f>
        <v>157280504.133035</v>
      </c>
    </row>
    <row r="18" spans="2:19" x14ac:dyDescent="0.3">
      <c r="B18" s="239" t="s">
        <v>86</v>
      </c>
      <c r="C18" s="65" t="s">
        <v>60</v>
      </c>
      <c r="D18" s="62" t="s">
        <v>61</v>
      </c>
      <c r="E18" s="62" t="s">
        <v>62</v>
      </c>
      <c r="F18" s="65" t="s">
        <v>63</v>
      </c>
      <c r="G18" s="65" t="s">
        <v>64</v>
      </c>
      <c r="H18" s="65" t="s">
        <v>65</v>
      </c>
      <c r="I18" s="65" t="s">
        <v>66</v>
      </c>
    </row>
    <row r="19" spans="2:19" x14ac:dyDescent="0.3">
      <c r="B19" s="240" t="s">
        <v>78</v>
      </c>
      <c r="C19" s="77">
        <v>18350.003238413075</v>
      </c>
      <c r="D19" s="77">
        <v>434801.26085426658</v>
      </c>
      <c r="E19" s="77">
        <v>908772.14040048793</v>
      </c>
      <c r="F19" s="77">
        <v>941724.61983876303</v>
      </c>
      <c r="G19" s="77">
        <v>729058.10790827498</v>
      </c>
      <c r="H19" s="77">
        <v>848906.24599419534</v>
      </c>
      <c r="I19" s="77">
        <v>907618.32404991239</v>
      </c>
    </row>
    <row r="20" spans="2:19" x14ac:dyDescent="0.3">
      <c r="B20" s="240" t="s">
        <v>79</v>
      </c>
      <c r="C20" s="77">
        <v>84184.023306446383</v>
      </c>
      <c r="D20" s="77">
        <v>932679.28662428726</v>
      </c>
      <c r="E20" s="77">
        <v>1706803.4805332152</v>
      </c>
      <c r="F20" s="77">
        <v>1919600.5909049828</v>
      </c>
      <c r="G20" s="77">
        <v>2042072.0441769026</v>
      </c>
      <c r="H20" s="77">
        <v>2589644.9037834927</v>
      </c>
      <c r="I20" s="77">
        <v>243591.23469635285</v>
      </c>
    </row>
    <row r="21" spans="2:19" x14ac:dyDescent="0.3">
      <c r="B21" s="240" t="s">
        <v>80</v>
      </c>
      <c r="C21" s="77">
        <v>453059.08317496395</v>
      </c>
      <c r="D21" s="77">
        <v>4058978.0393055528</v>
      </c>
      <c r="E21" s="77">
        <v>7998215.0015443973</v>
      </c>
      <c r="F21" s="77">
        <v>8005939.3984302059</v>
      </c>
      <c r="G21" s="77">
        <v>8906408.6170422509</v>
      </c>
      <c r="H21" s="77">
        <v>11932325.090703115</v>
      </c>
      <c r="I21" s="77">
        <v>755986.47983875033</v>
      </c>
    </row>
    <row r="22" spans="2:19" x14ac:dyDescent="0.3">
      <c r="B22" s="240" t="s">
        <v>81</v>
      </c>
      <c r="C22" s="77">
        <v>416290.48724932212</v>
      </c>
      <c r="D22" s="77">
        <v>3290421.7645687042</v>
      </c>
      <c r="E22" s="77">
        <v>7608763.3038283829</v>
      </c>
      <c r="F22" s="77">
        <v>6329174.3389125671</v>
      </c>
      <c r="G22" s="77">
        <v>7583181.0698817596</v>
      </c>
      <c r="H22" s="77">
        <v>11898388.568661302</v>
      </c>
      <c r="I22" s="77">
        <v>518729.60894773202</v>
      </c>
    </row>
    <row r="23" spans="2:19" x14ac:dyDescent="0.3">
      <c r="B23" s="240" t="s">
        <v>82</v>
      </c>
      <c r="C23" s="77">
        <v>492400.25223862566</v>
      </c>
      <c r="D23" s="77">
        <v>1701938.3315649289</v>
      </c>
      <c r="E23" s="77">
        <v>4053426.8630296122</v>
      </c>
      <c r="F23" s="77">
        <v>3319097.8678062866</v>
      </c>
      <c r="G23" s="77">
        <v>4769640.884245364</v>
      </c>
      <c r="H23" s="77">
        <v>8315308.1429990903</v>
      </c>
      <c r="I23" s="77">
        <v>277470.57793520484</v>
      </c>
    </row>
    <row r="24" spans="2:19" x14ac:dyDescent="0.3">
      <c r="B24" s="240" t="s">
        <v>83</v>
      </c>
      <c r="C24" s="77">
        <v>1611843.1297311736</v>
      </c>
      <c r="D24" s="77">
        <v>1047793.4241817397</v>
      </c>
      <c r="E24" s="77">
        <v>1344038.9357163243</v>
      </c>
      <c r="F24" s="77">
        <v>2230161.2453275239</v>
      </c>
      <c r="G24" s="77">
        <v>4015230.1089755986</v>
      </c>
      <c r="H24" s="77">
        <v>8257016.7089692056</v>
      </c>
      <c r="I24" s="77">
        <v>158529.6685256043</v>
      </c>
      <c r="N24" s="17"/>
      <c r="O24" s="17"/>
      <c r="P24" s="17"/>
      <c r="Q24" s="17"/>
      <c r="R24" s="17"/>
      <c r="S24" s="17"/>
    </row>
    <row r="25" spans="2:19" x14ac:dyDescent="0.3">
      <c r="B25" s="240" t="s">
        <v>84</v>
      </c>
      <c r="C25" s="77">
        <v>0</v>
      </c>
      <c r="D25" s="77">
        <v>520.98815380656583</v>
      </c>
      <c r="E25" s="77">
        <v>1787.2976383819939</v>
      </c>
      <c r="F25" s="77">
        <v>40776.350699815499</v>
      </c>
      <c r="G25" s="77">
        <v>135430.27367110256</v>
      </c>
      <c r="H25" s="77">
        <v>19299036.008625403</v>
      </c>
      <c r="I25" s="77">
        <v>2145389.9546011733</v>
      </c>
    </row>
    <row r="26" spans="2:19" x14ac:dyDescent="0.3">
      <c r="B26" s="189" t="s">
        <v>168</v>
      </c>
    </row>
    <row r="27" spans="2:19" x14ac:dyDescent="0.3">
      <c r="B27" s="73"/>
    </row>
    <row r="28" spans="2:19" x14ac:dyDescent="0.3">
      <c r="B28" s="73"/>
    </row>
    <row r="29" spans="2:19" ht="15" thickBot="1" x14ac:dyDescent="0.35">
      <c r="B29" s="73"/>
      <c r="D29" s="41" t="s">
        <v>170</v>
      </c>
      <c r="E29" s="140">
        <f>SUM(C31:I37)</f>
        <v>165997278.90142292</v>
      </c>
    </row>
    <row r="30" spans="2:19" x14ac:dyDescent="0.3">
      <c r="B30" s="239" t="s">
        <v>86</v>
      </c>
      <c r="C30" s="65" t="s">
        <v>60</v>
      </c>
      <c r="D30" s="62" t="s">
        <v>61</v>
      </c>
      <c r="E30" s="62" t="s">
        <v>62</v>
      </c>
      <c r="F30" s="65" t="s">
        <v>63</v>
      </c>
      <c r="G30" s="65" t="s">
        <v>64</v>
      </c>
      <c r="H30" s="65" t="s">
        <v>65</v>
      </c>
      <c r="I30" s="65" t="s">
        <v>66</v>
      </c>
    </row>
    <row r="31" spans="2:19" x14ac:dyDescent="0.3">
      <c r="B31" s="240" t="s">
        <v>78</v>
      </c>
      <c r="C31" s="77">
        <v>18724.470237501431</v>
      </c>
      <c r="D31" s="77">
        <v>443674.21423942409</v>
      </c>
      <c r="E31" s="77">
        <v>927317.3783412911</v>
      </c>
      <c r="F31" s="77">
        <v>960942.31630327553</v>
      </c>
      <c r="G31" s="77">
        <v>743935.93644500151</v>
      </c>
      <c r="H31" s="77">
        <v>866229.80557698011</v>
      </c>
      <c r="I31" s="77">
        <v>926140.01615583897</v>
      </c>
    </row>
    <row r="32" spans="2:19" x14ac:dyDescent="0.3">
      <c r="B32" s="240" t="s">
        <v>79</v>
      </c>
      <c r="C32" s="77">
        <v>85901.959710552939</v>
      </c>
      <c r="D32" s="77">
        <v>951712.39572166745</v>
      </c>
      <c r="E32" s="77">
        <v>1741634.0780587122</v>
      </c>
      <c r="F32" s="77">
        <v>1958773.7214698624</v>
      </c>
      <c r="G32" s="77">
        <v>2083744.4395639636</v>
      </c>
      <c r="H32" s="77">
        <v>2642491.5732485875</v>
      </c>
      <c r="I32" s="77">
        <v>248562.18088506814</v>
      </c>
    </row>
    <row r="33" spans="2:13" x14ac:dyDescent="0.3">
      <c r="B33" s="240" t="s">
        <v>80</v>
      </c>
      <c r="C33" s="77">
        <v>462304.62243084051</v>
      </c>
      <c r="D33" s="77">
        <v>4141809.2685972285</v>
      </c>
      <c r="E33" s="77">
        <v>8161433.9138670601</v>
      </c>
      <c r="F33" s="77">
        <v>8169315.9418815486</v>
      </c>
      <c r="G33" s="77">
        <v>9088160.9613958672</v>
      </c>
      <c r="H33" s="77">
        <v>12175827.062381685</v>
      </c>
      <c r="I33" s="77">
        <v>771413.83343528397</v>
      </c>
    </row>
    <row r="34" spans="2:13" x14ac:dyDescent="0.3">
      <c r="B34" s="240" t="s">
        <v>81</v>
      </c>
      <c r="C34" s="77">
        <v>424785.69280781096</v>
      </c>
      <c r="D34" s="77">
        <v>3357569.1294985088</v>
      </c>
      <c r="E34" s="77">
        <v>7764034.7075518016</v>
      </c>
      <c r="F34" s="77">
        <v>6458333.2764127944</v>
      </c>
      <c r="G34" s="77">
        <v>7737930.4190719016</v>
      </c>
      <c r="H34" s="77">
        <v>12141198.000540107</v>
      </c>
      <c r="I34" s="77">
        <v>529315.28119405964</v>
      </c>
    </row>
    <row r="35" spans="2:13" x14ac:dyDescent="0.3">
      <c r="B35" s="240" t="s">
        <v>82</v>
      </c>
      <c r="C35" s="77">
        <v>505086.14073805761</v>
      </c>
      <c r="D35" s="77">
        <v>1788264.8859944716</v>
      </c>
      <c r="E35" s="77">
        <v>4136144.8099259422</v>
      </c>
      <c r="F35" s="77">
        <v>3386830.4236042034</v>
      </c>
      <c r="G35" s="77">
        <v>4866974.5514631066</v>
      </c>
      <c r="H35" s="77">
        <v>8484997.9488452747</v>
      </c>
      <c r="I35" s="77">
        <v>283132.89708058699</v>
      </c>
    </row>
    <row r="36" spans="2:13" x14ac:dyDescent="0.3">
      <c r="B36" s="240" t="s">
        <v>83</v>
      </c>
      <c r="C36" s="77">
        <v>1672655.2609929643</v>
      </c>
      <c r="D36" s="77">
        <v>1069175.6579677484</v>
      </c>
      <c r="E36" s="77">
        <v>1585055.2704745119</v>
      </c>
      <c r="F36" s="77">
        <v>2432910.1313170269</v>
      </c>
      <c r="G36" s="77">
        <v>4097168.5778696798</v>
      </c>
      <c r="H36" s="77">
        <v>8425516.9663401097</v>
      </c>
      <c r="I36" s="77">
        <v>161764.77036553039</v>
      </c>
    </row>
    <row r="37" spans="2:13" x14ac:dyDescent="0.3">
      <c r="B37" s="240" t="s">
        <v>84</v>
      </c>
      <c r="C37" s="77">
        <v>0</v>
      </c>
      <c r="D37" s="77">
        <v>801.60666102604955</v>
      </c>
      <c r="E37" s="77">
        <v>2142.3804136006479</v>
      </c>
      <c r="F37" s="77">
        <v>49455.569271929307</v>
      </c>
      <c r="G37" s="77">
        <v>176690.27481578666</v>
      </c>
      <c r="H37" s="77">
        <v>24396912.913395919</v>
      </c>
      <c r="I37" s="77">
        <v>2492381.2668612287</v>
      </c>
    </row>
    <row r="38" spans="2:13" x14ac:dyDescent="0.3">
      <c r="B38" s="170" t="s">
        <v>171</v>
      </c>
    </row>
    <row r="42" spans="2:13" ht="15" thickBot="1" x14ac:dyDescent="0.35">
      <c r="B42" s="5" t="s">
        <v>173</v>
      </c>
    </row>
    <row r="43" spans="2:13" ht="15" thickBot="1" x14ac:dyDescent="0.35">
      <c r="B43" s="10"/>
      <c r="C43" s="11">
        <v>2019</v>
      </c>
      <c r="D43" s="11">
        <v>2020</v>
      </c>
      <c r="E43" s="11">
        <v>2021</v>
      </c>
      <c r="F43" s="11">
        <v>2022</v>
      </c>
      <c r="G43" s="11">
        <v>2023</v>
      </c>
      <c r="H43" s="11">
        <v>2024</v>
      </c>
      <c r="I43" s="11">
        <v>2025</v>
      </c>
      <c r="J43" s="11">
        <v>2026</v>
      </c>
      <c r="K43" s="11">
        <v>2027</v>
      </c>
      <c r="L43" s="11">
        <v>2028</v>
      </c>
      <c r="M43" s="11">
        <v>2029</v>
      </c>
    </row>
    <row r="44" spans="2:13" x14ac:dyDescent="0.3">
      <c r="B44" s="12" t="s">
        <v>17</v>
      </c>
      <c r="C44" s="13"/>
      <c r="D44" s="14"/>
      <c r="E44" s="14"/>
      <c r="F44" s="14"/>
      <c r="G44" s="14"/>
      <c r="H44" s="14"/>
      <c r="I44" s="14"/>
      <c r="J44" s="14"/>
      <c r="K44" s="14"/>
      <c r="L44" s="14"/>
      <c r="M44" s="14"/>
    </row>
    <row r="45" spans="2:13" x14ac:dyDescent="0.3">
      <c r="B45" s="15" t="s">
        <v>18</v>
      </c>
      <c r="C45" s="16">
        <v>179707.68660000007</v>
      </c>
      <c r="D45" s="17">
        <v>197545.75718333348</v>
      </c>
      <c r="E45" s="17">
        <v>207931.65660000296</v>
      </c>
      <c r="F45" s="17">
        <v>217686.57005001121</v>
      </c>
      <c r="G45" s="17">
        <v>221351.13559708904</v>
      </c>
      <c r="H45" s="17">
        <v>229834.49685724091</v>
      </c>
      <c r="I45" s="17">
        <v>231097.62453933293</v>
      </c>
      <c r="J45" s="17">
        <v>232007.25850725023</v>
      </c>
      <c r="K45" s="17">
        <v>232968.89006013569</v>
      </c>
      <c r="L45" s="17">
        <v>233979.39659450171</v>
      </c>
      <c r="M45" s="17">
        <v>234997.75909683754</v>
      </c>
    </row>
    <row r="46" spans="2:13" x14ac:dyDescent="0.3">
      <c r="B46" s="15" t="s">
        <v>19</v>
      </c>
      <c r="C46" s="16">
        <v>113587.63664618076</v>
      </c>
      <c r="D46" s="17">
        <v>124638.10534808908</v>
      </c>
      <c r="E46" s="17">
        <v>147890.7236016978</v>
      </c>
      <c r="F46" s="17">
        <v>156261.42778575671</v>
      </c>
      <c r="G46" s="17">
        <v>158736.80806893689</v>
      </c>
      <c r="H46" s="17">
        <v>166885.83402333857</v>
      </c>
      <c r="I46" s="17">
        <v>168113.45987447569</v>
      </c>
      <c r="J46" s="17">
        <v>149622.81914285768</v>
      </c>
      <c r="K46" s="17">
        <v>150493.55231133918</v>
      </c>
      <c r="L46" s="17">
        <v>151146.32066144503</v>
      </c>
      <c r="M46" s="17">
        <v>151864.46333406997</v>
      </c>
    </row>
    <row r="47" spans="2:13" x14ac:dyDescent="0.3">
      <c r="B47" s="15" t="s">
        <v>20</v>
      </c>
      <c r="C47" s="18">
        <v>798.98019597926475</v>
      </c>
      <c r="D47" s="19">
        <v>748.95543922075569</v>
      </c>
      <c r="E47" s="19">
        <v>633.34539964004625</v>
      </c>
      <c r="F47" s="19">
        <v>659.34288278040924</v>
      </c>
      <c r="G47" s="19">
        <v>720.73407575286672</v>
      </c>
      <c r="H47" s="19">
        <v>756.89908937244934</v>
      </c>
      <c r="I47" s="19">
        <v>799.35586982934831</v>
      </c>
      <c r="J47" s="19">
        <v>825.46573131418006</v>
      </c>
      <c r="K47" s="19">
        <v>873.16020223021894</v>
      </c>
      <c r="L47" s="19">
        <v>922.51473229336034</v>
      </c>
      <c r="M47" s="19">
        <v>974.74804466273861</v>
      </c>
    </row>
    <row r="48" spans="2:13" x14ac:dyDescent="0.3">
      <c r="B48" s="15" t="s">
        <v>21</v>
      </c>
      <c r="C48" s="18">
        <v>863.33978010099588</v>
      </c>
      <c r="D48" s="19">
        <v>814.5117758277637</v>
      </c>
      <c r="E48" s="19">
        <v>708.94852301958747</v>
      </c>
      <c r="F48" s="19">
        <v>721.19854726873064</v>
      </c>
      <c r="G48" s="19">
        <v>793.75033446714906</v>
      </c>
      <c r="H48" s="19">
        <v>834.96766895351902</v>
      </c>
      <c r="I48" s="19">
        <v>882.74365216056322</v>
      </c>
      <c r="J48" s="19">
        <v>916.86697584069736</v>
      </c>
      <c r="K48" s="19">
        <v>969.18068574575329</v>
      </c>
      <c r="L48" s="19">
        <v>1023.9626801255712</v>
      </c>
      <c r="M48" s="19">
        <v>1081.8535379416301</v>
      </c>
    </row>
    <row r="49" spans="2:13" x14ac:dyDescent="0.3">
      <c r="B49" s="15" t="s">
        <v>22</v>
      </c>
      <c r="C49" s="18">
        <v>114.67381481828862</v>
      </c>
      <c r="D49" s="19">
        <v>79.902279679189917</v>
      </c>
      <c r="E49" s="19">
        <v>111.8939618733765</v>
      </c>
      <c r="F49" s="19">
        <v>160.87526571381218</v>
      </c>
      <c r="G49" s="19">
        <v>190.92579687368686</v>
      </c>
      <c r="H49" s="19">
        <v>221.25904404785254</v>
      </c>
      <c r="I49" s="19">
        <v>235.91088436016057</v>
      </c>
      <c r="J49" s="19">
        <v>271.35945302902377</v>
      </c>
      <c r="K49" s="19">
        <v>289.54074269972176</v>
      </c>
      <c r="L49" s="19">
        <v>308.38206413731496</v>
      </c>
      <c r="M49" s="19">
        <v>328.81439934318627</v>
      </c>
    </row>
    <row r="50" spans="2:13" x14ac:dyDescent="0.3">
      <c r="B50" s="15" t="s">
        <v>23</v>
      </c>
      <c r="C50" s="18">
        <v>748.66596528270691</v>
      </c>
      <c r="D50" s="19">
        <v>743.26848160820828</v>
      </c>
      <c r="E50" s="19">
        <v>598.85187159499526</v>
      </c>
      <c r="F50" s="19">
        <v>554.41992279605677</v>
      </c>
      <c r="G50" s="19">
        <v>596.66050835736132</v>
      </c>
      <c r="H50" s="19">
        <v>613.70862490566662</v>
      </c>
      <c r="I50" s="19">
        <v>646.83276780040251</v>
      </c>
      <c r="J50" s="19">
        <v>645.50752281167354</v>
      </c>
      <c r="K50" s="19">
        <v>679.63994304603182</v>
      </c>
      <c r="L50" s="19">
        <v>715.580615988256</v>
      </c>
      <c r="M50" s="19">
        <v>753.03913859844363</v>
      </c>
    </row>
    <row r="51" spans="2:13" x14ac:dyDescent="0.3">
      <c r="B51" s="15" t="s">
        <v>24</v>
      </c>
      <c r="C51" s="20">
        <v>1722994591.90378</v>
      </c>
      <c r="D51" s="21">
        <v>1775435632.0492835</v>
      </c>
      <c r="E51" s="21">
        <v>1580310697.7657487</v>
      </c>
      <c r="F51" s="21">
        <v>1722361087.6722469</v>
      </c>
      <c r="G51" s="21">
        <v>1914423673.5769854</v>
      </c>
      <c r="H51" s="21">
        <v>2087538256.5314488</v>
      </c>
      <c r="I51" s="21">
        <v>2216750912.1496158</v>
      </c>
      <c r="J51" s="21">
        <v>2298168495.766624</v>
      </c>
      <c r="K51" s="21">
        <v>2441029957.8990927</v>
      </c>
      <c r="L51" s="21">
        <v>2590193284.9384646</v>
      </c>
      <c r="M51" s="21">
        <v>2748763274.1572123</v>
      </c>
    </row>
    <row r="52" spans="2:13" x14ac:dyDescent="0.3">
      <c r="B52" s="15" t="s">
        <v>25</v>
      </c>
      <c r="C52" s="20">
        <v>1020470371.6067315</v>
      </c>
      <c r="D52" s="21">
        <v>1111674903.7511768</v>
      </c>
      <c r="E52" s="21">
        <v>1062775639.4449785</v>
      </c>
      <c r="F52" s="21">
        <v>1039613384.7477701</v>
      </c>
      <c r="G52" s="21">
        <v>1136543815.1692414</v>
      </c>
      <c r="H52" s="21">
        <v>1229031308.5763812</v>
      </c>
      <c r="I52" s="21">
        <v>1304895534.6613083</v>
      </c>
      <c r="J52" s="21">
        <v>1158991864.0920615</v>
      </c>
      <c r="K52" s="21">
        <v>1227377151.8600829</v>
      </c>
      <c r="L52" s="21">
        <v>1297888526.9193037</v>
      </c>
      <c r="M52" s="21">
        <v>1372318615.8336358</v>
      </c>
    </row>
    <row r="53" spans="2:13" x14ac:dyDescent="0.3">
      <c r="B53" s="12" t="s">
        <v>26</v>
      </c>
      <c r="C53" s="22"/>
      <c r="D53" s="23"/>
      <c r="E53" s="23"/>
      <c r="F53" s="23"/>
      <c r="G53" s="23"/>
      <c r="H53" s="23"/>
      <c r="I53" s="23"/>
      <c r="J53" s="23"/>
      <c r="K53" s="23"/>
      <c r="L53" s="23"/>
      <c r="M53" s="23"/>
    </row>
    <row r="54" spans="2:13" x14ac:dyDescent="0.3">
      <c r="B54" s="15" t="s">
        <v>12</v>
      </c>
      <c r="C54" s="20">
        <v>20000</v>
      </c>
      <c r="D54" s="21">
        <v>20000</v>
      </c>
      <c r="E54" s="21">
        <v>20000</v>
      </c>
      <c r="F54" s="21">
        <v>20000</v>
      </c>
      <c r="G54" s="21">
        <v>18500</v>
      </c>
      <c r="H54" s="21">
        <v>20000</v>
      </c>
      <c r="I54" s="21">
        <v>21000</v>
      </c>
      <c r="J54" s="21">
        <v>22000</v>
      </c>
      <c r="K54" s="21">
        <v>23000</v>
      </c>
      <c r="L54" s="21">
        <v>24000</v>
      </c>
      <c r="M54" s="21">
        <v>25000</v>
      </c>
    </row>
    <row r="55" spans="2:13" x14ac:dyDescent="0.3">
      <c r="B55" s="15" t="s">
        <v>27</v>
      </c>
      <c r="C55" s="20">
        <v>352840510.75869614</v>
      </c>
      <c r="D55" s="21">
        <v>400166658.03294832</v>
      </c>
      <c r="E55" s="21">
        <v>467658487.77999997</v>
      </c>
      <c r="F55" s="21">
        <v>484920459.89999998</v>
      </c>
      <c r="G55" s="21">
        <v>544210760.58389032</v>
      </c>
      <c r="H55" s="21">
        <v>578707378.78151941</v>
      </c>
      <c r="I55" s="21">
        <v>601967701.40988994</v>
      </c>
      <c r="J55" s="21">
        <v>626329367.57419026</v>
      </c>
      <c r="K55" s="21">
        <v>651995870.4066515</v>
      </c>
      <c r="L55" s="21">
        <v>678786213.18487382</v>
      </c>
      <c r="M55" s="21">
        <v>706857015.43684494</v>
      </c>
    </row>
    <row r="56" spans="2:13" x14ac:dyDescent="0.3">
      <c r="B56" s="15" t="s">
        <v>28</v>
      </c>
      <c r="C56" s="24">
        <v>2.75E-2</v>
      </c>
      <c r="D56" s="25">
        <v>0.01</v>
      </c>
      <c r="E56" s="25">
        <v>0.01</v>
      </c>
      <c r="F56" s="25">
        <v>0.01</v>
      </c>
      <c r="G56" s="25">
        <v>0.01</v>
      </c>
      <c r="H56" s="25">
        <v>0.01</v>
      </c>
      <c r="I56" s="25">
        <v>0.01</v>
      </c>
      <c r="J56" s="25">
        <v>0.01</v>
      </c>
      <c r="K56" s="25">
        <v>0.01</v>
      </c>
      <c r="L56" s="25">
        <v>0.01</v>
      </c>
      <c r="M56" s="25">
        <v>0.01</v>
      </c>
    </row>
    <row r="57" spans="2:13" x14ac:dyDescent="0.3">
      <c r="B57" s="15" t="s">
        <v>29</v>
      </c>
      <c r="C57" s="20">
        <v>326606485</v>
      </c>
      <c r="D57" s="21">
        <v>118517415.55</v>
      </c>
      <c r="E57" s="21">
        <v>124158202</v>
      </c>
      <c r="F57" s="21">
        <v>130897528.7</v>
      </c>
      <c r="G57" s="21">
        <v>135478942.20449999</v>
      </c>
      <c r="H57" s="21">
        <v>140220705.18165749</v>
      </c>
      <c r="I57" s="21">
        <v>145128429.86301547</v>
      </c>
      <c r="J57" s="21">
        <v>150207924.90822101</v>
      </c>
      <c r="K57" s="21">
        <v>155465202.28000873</v>
      </c>
      <c r="L57" s="21">
        <v>160906484.35980904</v>
      </c>
      <c r="M57" s="21">
        <v>166538211.31240234</v>
      </c>
    </row>
    <row r="58" spans="2:13" x14ac:dyDescent="0.3">
      <c r="B58" s="15" t="s">
        <v>30</v>
      </c>
      <c r="C58" s="163">
        <v>0.498</v>
      </c>
      <c r="D58" s="164">
        <v>0.57399999999999995</v>
      </c>
      <c r="E58" s="164">
        <v>0.47139999999999999</v>
      </c>
      <c r="F58" s="164">
        <v>0.42499999999999999</v>
      </c>
      <c r="G58" s="164">
        <v>0.48312062571961167</v>
      </c>
      <c r="H58" s="164">
        <v>0.49253731343283591</v>
      </c>
      <c r="I58" s="164">
        <v>0.48714122504208807</v>
      </c>
      <c r="J58" s="164">
        <v>0.48208267903697111</v>
      </c>
      <c r="K58" s="164">
        <v>0.47727500067366613</v>
      </c>
      <c r="L58" s="164">
        <v>0.47253292309819805</v>
      </c>
      <c r="M58" s="164">
        <v>0.46795258391425565</v>
      </c>
    </row>
    <row r="59" spans="2:13" x14ac:dyDescent="0.3">
      <c r="B59" s="15" t="s">
        <v>31</v>
      </c>
      <c r="C59" s="18">
        <v>528.96689817908111</v>
      </c>
      <c r="D59" s="19">
        <v>471.70750048757986</v>
      </c>
      <c r="E59" s="19">
        <v>425.90984444348197</v>
      </c>
      <c r="F59" s="19">
        <v>456.59776473642245</v>
      </c>
      <c r="G59" s="19">
        <v>480.52016792104956</v>
      </c>
      <c r="H59" s="19">
        <v>501.04274770831813</v>
      </c>
      <c r="I59" s="19">
        <v>530.74170013424794</v>
      </c>
      <c r="J59" s="19">
        <v>550.6757920448257</v>
      </c>
      <c r="K59" s="19">
        <v>584.35645060543163</v>
      </c>
      <c r="L59" s="19">
        <v>619.3748334961823</v>
      </c>
      <c r="M59" s="19">
        <v>656.4341635494942</v>
      </c>
    </row>
    <row r="60" spans="2:13" x14ac:dyDescent="0.3">
      <c r="B60" s="15" t="s">
        <v>23</v>
      </c>
      <c r="C60" s="18">
        <v>461.66914864284746</v>
      </c>
      <c r="D60" s="19">
        <v>434.279299144383</v>
      </c>
      <c r="E60" s="19">
        <v>404.45418823191329</v>
      </c>
      <c r="F60" s="19">
        <v>366.47795065881633</v>
      </c>
      <c r="G60" s="19">
        <v>391.76996034359325</v>
      </c>
      <c r="H60" s="19">
        <v>402.90721325413625</v>
      </c>
      <c r="I60" s="19">
        <v>423.31801905582932</v>
      </c>
      <c r="J60" s="19">
        <v>398.88843420609606</v>
      </c>
      <c r="K60" s="19">
        <v>423.18015254118836</v>
      </c>
      <c r="L60" s="19">
        <v>448.93561498789717</v>
      </c>
      <c r="M60" s="19">
        <v>474.68250669914073</v>
      </c>
    </row>
    <row r="61" spans="2:13" x14ac:dyDescent="0.3">
      <c r="B61" s="15" t="s">
        <v>32</v>
      </c>
      <c r="C61" s="28">
        <v>6.3829787234042756E-2</v>
      </c>
      <c r="D61" s="29">
        <v>6.3829787234042534E-2</v>
      </c>
      <c r="E61" s="29">
        <v>6.3829787234042534E-2</v>
      </c>
      <c r="F61" s="29">
        <v>6.38297872340432E-2</v>
      </c>
      <c r="G61" s="29">
        <v>6.3829787234042534E-2</v>
      </c>
      <c r="H61" s="29">
        <v>6.3829787234042978E-2</v>
      </c>
      <c r="I61" s="29">
        <v>6.38297872340432E-2</v>
      </c>
      <c r="J61" s="29">
        <v>6.3829787234042756E-2</v>
      </c>
      <c r="K61" s="29">
        <v>6.3829787234042312E-2</v>
      </c>
      <c r="L61" s="29">
        <v>6.382978723404209E-2</v>
      </c>
      <c r="M61" s="29">
        <v>6.3829787234042978E-2</v>
      </c>
    </row>
    <row r="62" spans="2:13" x14ac:dyDescent="0.3">
      <c r="B62" s="15" t="s">
        <v>18</v>
      </c>
      <c r="C62" s="16">
        <v>191178.3900000001</v>
      </c>
      <c r="D62" s="17">
        <v>210155.06083333347</v>
      </c>
      <c r="E62" s="17">
        <v>221203.89000000316</v>
      </c>
      <c r="F62" s="17">
        <v>231581.45750001207</v>
      </c>
      <c r="G62" s="17">
        <v>235479.93148626495</v>
      </c>
      <c r="H62" s="17">
        <v>244504.78389068192</v>
      </c>
      <c r="I62" s="17">
        <v>245848.53674397134</v>
      </c>
      <c r="J62" s="17">
        <v>246816.23245452155</v>
      </c>
      <c r="K62" s="17">
        <v>247839.24474482515</v>
      </c>
      <c r="L62" s="17">
        <v>248914.25169627831</v>
      </c>
      <c r="M62" s="17">
        <v>249997.61606046557</v>
      </c>
    </row>
    <row r="63" spans="2:13" x14ac:dyDescent="0.3">
      <c r="B63" s="15" t="s">
        <v>19</v>
      </c>
      <c r="C63" s="16">
        <v>113296.45368191563</v>
      </c>
      <c r="D63" s="17">
        <v>122984.13746140384</v>
      </c>
      <c r="E63" s="17">
        <v>137950.61418623573</v>
      </c>
      <c r="F63" s="17">
        <v>151460.42759878287</v>
      </c>
      <c r="G63" s="17">
        <v>148220.01016663268</v>
      </c>
      <c r="H63" s="17">
        <v>155121.46080488421</v>
      </c>
      <c r="I63" s="17">
        <v>157472.05839687726</v>
      </c>
      <c r="J63" s="17">
        <v>146687.37368804382</v>
      </c>
      <c r="K63" s="17">
        <v>147588.37631781638</v>
      </c>
      <c r="L63" s="17">
        <v>148228.54341749699</v>
      </c>
      <c r="M63" s="17">
        <v>149292.78158315661</v>
      </c>
    </row>
    <row r="64" spans="2:13" x14ac:dyDescent="0.3">
      <c r="B64" s="15" t="s">
        <v>24</v>
      </c>
      <c r="C64" s="20">
        <v>1213524479.4860485</v>
      </c>
      <c r="D64" s="21">
        <v>1189580621.5260842</v>
      </c>
      <c r="E64" s="21">
        <v>1130554972.5623333</v>
      </c>
      <c r="F64" s="21">
        <v>1268874910.1868999</v>
      </c>
      <c r="G64" s="21">
        <v>1357834274.6378074</v>
      </c>
      <c r="H64" s="21">
        <v>1470088184.9809895</v>
      </c>
      <c r="I64" s="21">
        <v>1565784844.4041495</v>
      </c>
      <c r="J64" s="21">
        <v>1630988691.5569618</v>
      </c>
      <c r="K64" s="21">
        <v>1737917536.5578027</v>
      </c>
      <c r="L64" s="21">
        <v>1850054678.3905101</v>
      </c>
      <c r="M64" s="21">
        <v>1969283711.8562317</v>
      </c>
    </row>
    <row r="65" spans="2:13" x14ac:dyDescent="0.3">
      <c r="B65" s="15" t="s">
        <v>25</v>
      </c>
      <c r="C65" s="20">
        <v>627665727.78700554</v>
      </c>
      <c r="D65" s="21">
        <v>640913580.27137899</v>
      </c>
      <c r="E65" s="21">
        <v>669536444.121454</v>
      </c>
      <c r="F65" s="21">
        <v>666082885.34771967</v>
      </c>
      <c r="G65" s="21">
        <v>696817770.06130409</v>
      </c>
      <c r="H65" s="21">
        <v>749994665.8656795</v>
      </c>
      <c r="I65" s="21">
        <v>799929117.80651939</v>
      </c>
      <c r="J65" s="21">
        <v>702142761.69873953</v>
      </c>
      <c r="K65" s="21">
        <v>749477659.24175811</v>
      </c>
      <c r="L65" s="21">
        <v>798540867.57473063</v>
      </c>
      <c r="M65" s="21">
        <v>850400061.5277611</v>
      </c>
    </row>
    <row r="66" spans="2:13" x14ac:dyDescent="0.3">
      <c r="B66" s="30" t="s">
        <v>33</v>
      </c>
      <c r="C66" s="31"/>
      <c r="D66" s="23"/>
      <c r="E66" s="23"/>
      <c r="F66" s="23"/>
      <c r="G66" s="23"/>
      <c r="H66" s="23"/>
      <c r="I66" s="23"/>
      <c r="J66" s="23"/>
      <c r="K66" s="23"/>
      <c r="L66" s="23"/>
      <c r="M66" s="23"/>
    </row>
    <row r="67" spans="2:13" x14ac:dyDescent="0.3">
      <c r="B67" s="15" t="s">
        <v>34</v>
      </c>
      <c r="C67" s="20">
        <v>392779706</v>
      </c>
      <c r="D67" s="21">
        <v>465769485.71114731</v>
      </c>
      <c r="E67" s="21">
        <v>393239195.32352448</v>
      </c>
      <c r="F67" s="21">
        <v>373530499.4000504</v>
      </c>
      <c r="G67" s="21">
        <v>439726045.10793734</v>
      </c>
      <c r="H67" s="21">
        <v>479036642.7107017</v>
      </c>
      <c r="I67" s="21">
        <v>504966416.8547889</v>
      </c>
      <c r="J67" s="21">
        <v>456849102.39332199</v>
      </c>
      <c r="K67" s="21">
        <v>477899492.61832476</v>
      </c>
      <c r="L67" s="21">
        <v>499347659.34457302</v>
      </c>
      <c r="M67" s="21">
        <v>521918554.30587471</v>
      </c>
    </row>
    <row r="68" spans="2:13" x14ac:dyDescent="0.3">
      <c r="B68" s="15" t="s">
        <v>35</v>
      </c>
      <c r="C68" s="236">
        <v>373395635</v>
      </c>
      <c r="D68" s="237">
        <v>447277358.81545442</v>
      </c>
      <c r="E68" s="237">
        <v>474542755.31064475</v>
      </c>
      <c r="F68" s="237">
        <v>344149951</v>
      </c>
      <c r="G68" s="237">
        <v>473027855</v>
      </c>
      <c r="H68" s="21">
        <v>474246276.28359467</v>
      </c>
      <c r="I68" s="21">
        <v>499916752.68624103</v>
      </c>
      <c r="J68" s="21">
        <v>452280611.36938876</v>
      </c>
      <c r="K68" s="21">
        <v>473120497.69214153</v>
      </c>
      <c r="L68" s="21">
        <v>494354182.7511273</v>
      </c>
      <c r="M68" s="21">
        <v>516699368.76281595</v>
      </c>
    </row>
    <row r="69" spans="2:13" ht="15" thickBot="1" x14ac:dyDescent="0.35">
      <c r="B69" s="32" t="s">
        <v>36</v>
      </c>
      <c r="C69" s="33">
        <v>1.0582561344702317</v>
      </c>
      <c r="D69" s="34">
        <v>1.1177277012884645</v>
      </c>
      <c r="E69" s="34">
        <v>1.0147207154591051</v>
      </c>
      <c r="F69" s="35">
        <v>0.70970391942416788</v>
      </c>
      <c r="G69" s="35">
        <v>0.86919974623890695</v>
      </c>
      <c r="H69" s="35">
        <v>0.8194923612035675</v>
      </c>
      <c r="I69" s="35">
        <v>0.83047105603069438</v>
      </c>
      <c r="J69" s="35">
        <v>0.72211305230840062</v>
      </c>
      <c r="K69" s="34">
        <v>0.72564953118039699</v>
      </c>
      <c r="L69" s="34">
        <v>0.72829143130590557</v>
      </c>
      <c r="M69" s="34">
        <v>0.73098145378594059</v>
      </c>
    </row>
    <row r="70" spans="2:13" x14ac:dyDescent="0.3">
      <c r="B70" s="30" t="s">
        <v>37</v>
      </c>
      <c r="C70" s="31"/>
      <c r="D70" s="23"/>
      <c r="E70" s="23"/>
      <c r="F70" s="23"/>
      <c r="G70" s="23"/>
      <c r="H70" s="23"/>
      <c r="I70" s="23"/>
      <c r="J70" s="23"/>
      <c r="K70" s="23"/>
      <c r="L70" s="23"/>
      <c r="M70" s="23"/>
    </row>
    <row r="71" spans="2:13" x14ac:dyDescent="0.3">
      <c r="B71" s="15" t="s">
        <v>38</v>
      </c>
      <c r="C71" s="18">
        <v>20555124.241303861</v>
      </c>
      <c r="D71" s="19">
        <v>67665825.023809969</v>
      </c>
      <c r="E71" s="19">
        <v>74550092.554454803</v>
      </c>
      <c r="F71" s="19">
        <v>0</v>
      </c>
      <c r="G71" s="19">
        <v>0</v>
      </c>
      <c r="H71" s="19">
        <v>0</v>
      </c>
      <c r="I71" s="19">
        <v>0</v>
      </c>
      <c r="J71" s="19">
        <v>0</v>
      </c>
      <c r="K71" s="19">
        <v>0</v>
      </c>
      <c r="L71" s="19">
        <v>0</v>
      </c>
      <c r="M71" s="19">
        <v>0</v>
      </c>
    </row>
    <row r="72" spans="2:13" ht="15" thickBot="1" x14ac:dyDescent="0.35">
      <c r="B72" s="32" t="s">
        <v>39</v>
      </c>
      <c r="C72" s="36">
        <v>326606485</v>
      </c>
      <c r="D72" s="37">
        <v>445123900.55000001</v>
      </c>
      <c r="E72" s="37">
        <v>469282102.54999995</v>
      </c>
      <c r="F72" s="37">
        <v>459209730.76445472</v>
      </c>
      <c r="G72" s="37">
        <v>487005767.38506436</v>
      </c>
      <c r="H72" s="37">
        <v>487765370.06879717</v>
      </c>
      <c r="I72" s="38">
        <v>495842851.20816374</v>
      </c>
      <c r="J72" s="37">
        <v>472002019.91158324</v>
      </c>
      <c r="K72" s="37">
        <v>448591849.47708201</v>
      </c>
      <c r="L72" s="39">
        <v>425066303.40314454</v>
      </c>
      <c r="M72" s="37">
        <v>401446868.04151785</v>
      </c>
    </row>
  </sheetData>
  <pageMargins left="0.7" right="0.7" top="0.75" bottom="0.75" header="0.3" footer="0.3"/>
  <tableParts count="3">
    <tablePart r:id="rId1"/>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4"/>
  <sheetViews>
    <sheetView showGridLines="0" workbookViewId="0">
      <selection activeCell="D11" sqref="D11"/>
    </sheetView>
  </sheetViews>
  <sheetFormatPr defaultRowHeight="14.4" x14ac:dyDescent="0.3"/>
  <cols>
    <col min="2" max="2" width="5.33203125" customWidth="1"/>
    <col min="3" max="3" width="32.33203125" customWidth="1"/>
    <col min="4" max="4" width="22.5546875" customWidth="1"/>
    <col min="5" max="5" width="24.88671875" customWidth="1"/>
    <col min="6" max="6" width="19.88671875" customWidth="1"/>
    <col min="8" max="8" width="12.6640625" bestFit="1" customWidth="1"/>
    <col min="9" max="9" width="12" bestFit="1" customWidth="1"/>
    <col min="10" max="10" width="7.5546875" bestFit="1" customWidth="1"/>
    <col min="11" max="11" width="15" bestFit="1" customWidth="1"/>
  </cols>
  <sheetData>
    <row r="1" spans="1:5" ht="25.8" x14ac:dyDescent="0.5">
      <c r="A1" s="4" t="s">
        <v>88</v>
      </c>
    </row>
    <row r="3" spans="1:5" s="54" customFormat="1" ht="15" thickBot="1" x14ac:dyDescent="0.35"/>
    <row r="4" spans="1:5" ht="21" x14ac:dyDescent="0.4">
      <c r="A4" s="2" t="s">
        <v>110</v>
      </c>
    </row>
    <row r="5" spans="1:5" ht="18" x14ac:dyDescent="0.35">
      <c r="A5" s="1"/>
    </row>
    <row r="6" spans="1:5" ht="18" x14ac:dyDescent="0.35">
      <c r="A6" s="1"/>
    </row>
    <row r="7" spans="1:5" x14ac:dyDescent="0.3">
      <c r="C7" s="5" t="s">
        <v>113</v>
      </c>
    </row>
    <row r="8" spans="1:5" x14ac:dyDescent="0.3">
      <c r="C8" t="s">
        <v>103</v>
      </c>
      <c r="D8" s="6" t="s">
        <v>96</v>
      </c>
      <c r="E8" s="6" t="s">
        <v>97</v>
      </c>
    </row>
    <row r="9" spans="1:5" x14ac:dyDescent="0.3">
      <c r="C9" t="s">
        <v>98</v>
      </c>
      <c r="D9" s="40">
        <v>7.4187099894778177</v>
      </c>
      <c r="E9" s="40">
        <v>7.243654291569559</v>
      </c>
    </row>
    <row r="10" spans="1:5" x14ac:dyDescent="0.3">
      <c r="C10" t="s">
        <v>99</v>
      </c>
      <c r="D10" s="168">
        <v>187256.68617022471</v>
      </c>
      <c r="E10" s="168">
        <v>356215.05851067416</v>
      </c>
    </row>
    <row r="11" spans="1:5" x14ac:dyDescent="0.3">
      <c r="C11" s="5" t="s">
        <v>111</v>
      </c>
      <c r="D11" s="145">
        <f>D9*D10</f>
        <v>1389203.0482875588</v>
      </c>
      <c r="E11" s="145">
        <f>E9*E10</f>
        <v>2580298.7373025464</v>
      </c>
    </row>
    <row r="12" spans="1:5" ht="1.5" customHeight="1" x14ac:dyDescent="0.3"/>
    <row r="13" spans="1:5" x14ac:dyDescent="0.3">
      <c r="C13" s="174" t="s">
        <v>172</v>
      </c>
    </row>
    <row r="14" spans="1:5" x14ac:dyDescent="0.3">
      <c r="C14" s="170" t="s">
        <v>133</v>
      </c>
    </row>
    <row r="16" spans="1:5" x14ac:dyDescent="0.3">
      <c r="D16" s="40"/>
    </row>
    <row r="18" spans="1:18" s="54" customFormat="1" ht="15" thickBot="1" x14ac:dyDescent="0.35"/>
    <row r="19" spans="1:18" ht="21" x14ac:dyDescent="0.4">
      <c r="A19" s="2" t="s">
        <v>147</v>
      </c>
    </row>
    <row r="20" spans="1:18" x14ac:dyDescent="0.3">
      <c r="A20" s="170" t="s">
        <v>137</v>
      </c>
    </row>
    <row r="22" spans="1:18" ht="18" x14ac:dyDescent="0.35">
      <c r="A22" s="1"/>
    </row>
    <row r="23" spans="1:18" x14ac:dyDescent="0.3">
      <c r="C23" s="5" t="s">
        <v>132</v>
      </c>
    </row>
    <row r="24" spans="1:18" x14ac:dyDescent="0.3">
      <c r="C24" t="s">
        <v>109</v>
      </c>
      <c r="D24" s="67" t="s">
        <v>121</v>
      </c>
      <c r="E24" s="67" t="s">
        <v>104</v>
      </c>
      <c r="F24" s="67" t="s">
        <v>105</v>
      </c>
    </row>
    <row r="25" spans="1:18" x14ac:dyDescent="0.3">
      <c r="C25" t="s">
        <v>106</v>
      </c>
      <c r="D25" s="141">
        <v>35153.821547084779</v>
      </c>
      <c r="E25" s="141">
        <v>176240.30534346242</v>
      </c>
      <c r="F25" s="141">
        <v>72428.032330342932</v>
      </c>
    </row>
    <row r="26" spans="1:18" x14ac:dyDescent="0.3">
      <c r="C26" t="s">
        <v>107</v>
      </c>
      <c r="D26" s="141">
        <v>0</v>
      </c>
      <c r="E26" s="141">
        <v>119448.59363776637</v>
      </c>
      <c r="F26" s="141">
        <v>85633.965292475303</v>
      </c>
    </row>
    <row r="27" spans="1:18" x14ac:dyDescent="0.3">
      <c r="C27" s="5" t="s">
        <v>108</v>
      </c>
      <c r="D27" s="144">
        <f>SUBTOTAL(109,D25:D26)</f>
        <v>35153.821547084779</v>
      </c>
      <c r="E27" s="144">
        <f>SUBTOTAL(109,E25:E26)</f>
        <v>295688.89898122882</v>
      </c>
      <c r="F27" s="144">
        <f>SUBTOTAL(109,F25:F26)</f>
        <v>158061.99762281822</v>
      </c>
      <c r="R27" s="77"/>
    </row>
    <row r="28" spans="1:18" ht="1.5" customHeight="1" x14ac:dyDescent="0.3">
      <c r="C28" s="5"/>
      <c r="D28" s="144"/>
      <c r="E28" s="144"/>
      <c r="F28" s="144"/>
    </row>
    <row r="29" spans="1:18" x14ac:dyDescent="0.3">
      <c r="C29" s="170" t="s">
        <v>128</v>
      </c>
      <c r="D29" s="144"/>
      <c r="E29" s="144"/>
      <c r="F29" s="144"/>
    </row>
    <row r="30" spans="1:18" x14ac:dyDescent="0.3">
      <c r="D30" s="144"/>
      <c r="E30" s="144"/>
      <c r="F30" s="144"/>
    </row>
    <row r="31" spans="1:18" ht="15" thickBot="1" x14ac:dyDescent="0.35">
      <c r="C31" s="5" t="s">
        <v>135</v>
      </c>
      <c r="D31" s="144"/>
      <c r="E31" s="144"/>
      <c r="F31" s="144"/>
    </row>
    <row r="32" spans="1:18" ht="15" thickBot="1" x14ac:dyDescent="0.35">
      <c r="C32" s="169" t="s">
        <v>142</v>
      </c>
      <c r="N32" s="77"/>
    </row>
    <row r="33" spans="3:17" x14ac:dyDescent="0.3">
      <c r="C33" s="201">
        <v>94.162003330088041</v>
      </c>
      <c r="N33" s="40"/>
    </row>
    <row r="34" spans="3:17" x14ac:dyDescent="0.3">
      <c r="C34" s="200" t="s">
        <v>141</v>
      </c>
      <c r="N34" s="40"/>
    </row>
    <row r="35" spans="3:17" x14ac:dyDescent="0.3">
      <c r="Q35" s="40"/>
    </row>
    <row r="36" spans="3:17" ht="15" thickBot="1" x14ac:dyDescent="0.35">
      <c r="C36" s="5" t="s">
        <v>112</v>
      </c>
    </row>
    <row r="37" spans="3:17" ht="59.25" customHeight="1" thickBot="1" x14ac:dyDescent="0.35">
      <c r="C37" s="147" t="s">
        <v>11</v>
      </c>
      <c r="D37" s="169" t="s">
        <v>148</v>
      </c>
      <c r="E37" s="142"/>
    </row>
    <row r="38" spans="3:17" x14ac:dyDescent="0.3">
      <c r="C38" s="142" t="s">
        <v>143</v>
      </c>
      <c r="D38" s="143" cm="1">
        <f t="array" ref="D38">$E$27*Table4[Average PMPM CSR Subsidy Cost*]</f>
        <v>27842659.090540536</v>
      </c>
    </row>
    <row r="39" spans="3:17" x14ac:dyDescent="0.3">
      <c r="C39" s="142" t="s">
        <v>144</v>
      </c>
      <c r="D39" s="143">
        <f>(($D$27+$F$27)*C33)+D38</f>
        <v>46036247.698642626</v>
      </c>
    </row>
    <row r="40" spans="3:17" x14ac:dyDescent="0.3">
      <c r="C40" s="142" t="s">
        <v>145</v>
      </c>
      <c r="D40" s="143">
        <f>(($D$27+$F$27)*0.5*C33)+D38</f>
        <v>36939453.394591585</v>
      </c>
    </row>
    <row r="41" spans="3:17" ht="7.5" customHeight="1" x14ac:dyDescent="0.3">
      <c r="C41" s="142"/>
      <c r="D41" s="143"/>
      <c r="E41" s="143"/>
      <c r="F41" s="143"/>
    </row>
    <row r="42" spans="3:17" x14ac:dyDescent="0.3">
      <c r="C42" s="170" t="s">
        <v>146</v>
      </c>
    </row>
    <row r="43" spans="3:17" x14ac:dyDescent="0.3">
      <c r="C43" s="170" t="s">
        <v>149</v>
      </c>
    </row>
    <row r="44" spans="3:17" x14ac:dyDescent="0.3">
      <c r="C44" s="170" t="s">
        <v>150</v>
      </c>
    </row>
  </sheetData>
  <pageMargins left="0.7" right="0.7" top="0.75" bottom="0.75" header="0.3" footer="0.3"/>
  <tableParts count="4">
    <tablePart r:id="rId1"/>
    <tablePart r:id="rId2"/>
    <tablePart r:id="rId3"/>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1"/>
  <sheetViews>
    <sheetView showGridLines="0" workbookViewId="0">
      <selection activeCell="A21" sqref="A21:XFD21"/>
    </sheetView>
  </sheetViews>
  <sheetFormatPr defaultRowHeight="14.4" x14ac:dyDescent="0.3"/>
  <cols>
    <col min="3" max="3" width="46.44140625" bestFit="1" customWidth="1"/>
    <col min="4" max="14" width="15.33203125" bestFit="1" customWidth="1"/>
    <col min="15" max="15" width="6.44140625" customWidth="1"/>
    <col min="16" max="16" width="6" style="146" customWidth="1"/>
    <col min="18" max="18" width="46.44140625" bestFit="1" customWidth="1"/>
    <col min="19" max="29" width="15.33203125" bestFit="1" customWidth="1"/>
  </cols>
  <sheetData>
    <row r="1" spans="1:29" ht="25.8" x14ac:dyDescent="0.5">
      <c r="A1" s="4" t="s">
        <v>131</v>
      </c>
    </row>
    <row r="2" spans="1:29" x14ac:dyDescent="0.3">
      <c r="A2" s="170" t="s">
        <v>140</v>
      </c>
    </row>
    <row r="3" spans="1:29" ht="25.8" x14ac:dyDescent="0.5">
      <c r="A3" s="4"/>
    </row>
    <row r="4" spans="1:29" ht="25.8" x14ac:dyDescent="0.5">
      <c r="A4" s="4"/>
    </row>
    <row r="6" spans="1:29" ht="18.600000000000001" thickBot="1" x14ac:dyDescent="0.4">
      <c r="C6" s="190" t="s">
        <v>134</v>
      </c>
      <c r="R6" s="190" t="s">
        <v>139</v>
      </c>
    </row>
    <row r="7" spans="1:29" ht="15" thickBot="1" x14ac:dyDescent="0.35">
      <c r="C7" s="10"/>
      <c r="D7" s="11">
        <v>2019</v>
      </c>
      <c r="E7" s="11">
        <v>2020</v>
      </c>
      <c r="F7" s="11">
        <v>2021</v>
      </c>
      <c r="G7" s="11">
        <v>2022</v>
      </c>
      <c r="H7" s="11">
        <v>2023</v>
      </c>
      <c r="I7" s="11">
        <v>2024</v>
      </c>
      <c r="J7" s="11">
        <v>2025</v>
      </c>
      <c r="K7" s="11">
        <v>2026</v>
      </c>
      <c r="L7" s="11">
        <v>2027</v>
      </c>
      <c r="M7" s="11">
        <v>2028</v>
      </c>
      <c r="N7" s="11">
        <v>2029</v>
      </c>
      <c r="R7" s="10"/>
      <c r="S7" s="11">
        <v>2019</v>
      </c>
      <c r="T7" s="11">
        <v>2020</v>
      </c>
      <c r="U7" s="11">
        <v>2021</v>
      </c>
      <c r="V7" s="11">
        <v>2022</v>
      </c>
      <c r="W7" s="11">
        <v>2023</v>
      </c>
      <c r="X7" s="11">
        <v>2024</v>
      </c>
      <c r="Y7" s="11">
        <v>2025</v>
      </c>
      <c r="Z7" s="11">
        <v>2026</v>
      </c>
      <c r="AA7" s="11">
        <v>2027</v>
      </c>
      <c r="AB7" s="11">
        <v>2028</v>
      </c>
      <c r="AC7" s="11">
        <v>2029</v>
      </c>
    </row>
    <row r="8" spans="1:29" x14ac:dyDescent="0.3">
      <c r="C8" s="12" t="s">
        <v>17</v>
      </c>
      <c r="D8" s="13"/>
      <c r="E8" s="14"/>
      <c r="F8" s="14"/>
      <c r="G8" s="14"/>
      <c r="H8" s="14"/>
      <c r="I8" s="14"/>
      <c r="J8" s="14"/>
      <c r="K8" s="14"/>
      <c r="L8" s="14"/>
      <c r="M8" s="14"/>
      <c r="N8" s="14"/>
      <c r="R8" s="12" t="s">
        <v>17</v>
      </c>
      <c r="S8" s="13"/>
      <c r="T8" s="14"/>
      <c r="U8" s="14"/>
      <c r="V8" s="14"/>
      <c r="W8" s="14"/>
      <c r="X8" s="14"/>
      <c r="Y8" s="14"/>
      <c r="Z8" s="14"/>
      <c r="AA8" s="14"/>
      <c r="AB8" s="14"/>
      <c r="AC8" s="14"/>
    </row>
    <row r="9" spans="1:29" x14ac:dyDescent="0.3">
      <c r="C9" s="15" t="s">
        <v>18</v>
      </c>
      <c r="D9" s="16">
        <v>179707.68660000007</v>
      </c>
      <c r="E9" s="17">
        <v>197545.75718333348</v>
      </c>
      <c r="F9" s="17">
        <v>207931.65660000296</v>
      </c>
      <c r="G9" s="17">
        <v>217686.57005001121</v>
      </c>
      <c r="H9" s="17">
        <v>221351.13559708904</v>
      </c>
      <c r="I9" s="17">
        <v>229834.49685724091</v>
      </c>
      <c r="J9" s="17">
        <v>153229.29816129847</v>
      </c>
      <c r="K9" s="17">
        <v>136036.00850068705</v>
      </c>
      <c r="L9" s="17">
        <v>136597.28951441619</v>
      </c>
      <c r="M9" s="17">
        <v>137187.09766940749</v>
      </c>
      <c r="N9" s="17">
        <v>137781.49116236196</v>
      </c>
      <c r="R9" s="15" t="s">
        <v>18</v>
      </c>
      <c r="S9" s="16">
        <v>179707.68660000007</v>
      </c>
      <c r="T9" s="17">
        <v>197545.75718333348</v>
      </c>
      <c r="U9" s="17">
        <v>207931.65660000296</v>
      </c>
      <c r="V9" s="17">
        <v>217686.57005001121</v>
      </c>
      <c r="W9" s="17">
        <v>221351.13559708904</v>
      </c>
      <c r="X9" s="17">
        <v>229834.49685724091</v>
      </c>
      <c r="Y9" s="17">
        <v>153229.29816129847</v>
      </c>
      <c r="Z9" s="17">
        <v>153831.40321592108</v>
      </c>
      <c r="AA9" s="17">
        <v>154467.92651990734</v>
      </c>
      <c r="AB9" s="17">
        <v>155136.80115908108</v>
      </c>
      <c r="AC9" s="17">
        <v>155810.87582177026</v>
      </c>
    </row>
    <row r="10" spans="1:29" x14ac:dyDescent="0.3">
      <c r="C10" s="15" t="s">
        <v>19</v>
      </c>
      <c r="D10" s="16">
        <v>113587.63664618076</v>
      </c>
      <c r="E10" s="17">
        <v>124638.10534808908</v>
      </c>
      <c r="F10" s="17">
        <v>147890.7236016978</v>
      </c>
      <c r="G10" s="17">
        <v>156261.42778575671</v>
      </c>
      <c r="H10" s="17">
        <v>158736.80806893689</v>
      </c>
      <c r="I10" s="17">
        <v>166885.83402333857</v>
      </c>
      <c r="J10" s="17">
        <v>78599.963965525196</v>
      </c>
      <c r="K10" s="17">
        <v>49006.232674537787</v>
      </c>
      <c r="L10" s="17">
        <v>50545.412900725016</v>
      </c>
      <c r="M10" s="17">
        <v>50812.163336444908</v>
      </c>
      <c r="N10" s="17">
        <v>51039.046805781625</v>
      </c>
      <c r="R10" s="15" t="s">
        <v>19</v>
      </c>
      <c r="S10" s="16">
        <v>113587.63664618076</v>
      </c>
      <c r="T10" s="17">
        <v>124638.10534808908</v>
      </c>
      <c r="U10" s="17">
        <v>147890.7236016978</v>
      </c>
      <c r="V10" s="17">
        <v>156261.42778575671</v>
      </c>
      <c r="W10" s="17">
        <v>158736.80806893689</v>
      </c>
      <c r="X10" s="17">
        <v>166885.83402333857</v>
      </c>
      <c r="Y10" s="17">
        <v>78599.963965525196</v>
      </c>
      <c r="Z10" s="17">
        <v>85409.656080612127</v>
      </c>
      <c r="AA10" s="17">
        <v>85842.901551642368</v>
      </c>
      <c r="AB10" s="17">
        <v>86567.086565341684</v>
      </c>
      <c r="AC10" s="17">
        <v>87233.173502084086</v>
      </c>
    </row>
    <row r="11" spans="1:29" x14ac:dyDescent="0.3">
      <c r="C11" s="15" t="s">
        <v>20</v>
      </c>
      <c r="D11" s="18">
        <v>798.98019597926475</v>
      </c>
      <c r="E11" s="19">
        <v>748.95543922075569</v>
      </c>
      <c r="F11" s="19">
        <v>633.34539964004625</v>
      </c>
      <c r="G11" s="19">
        <v>659.34288278040924</v>
      </c>
      <c r="H11" s="19">
        <v>720.73407575286672</v>
      </c>
      <c r="I11" s="19">
        <v>756.89908937244934</v>
      </c>
      <c r="J11" s="19">
        <v>694.58052892540252</v>
      </c>
      <c r="K11" s="19">
        <v>780.0156165496046</v>
      </c>
      <c r="L11" s="19">
        <v>827.72325148193738</v>
      </c>
      <c r="M11" s="19">
        <v>877.38718840747367</v>
      </c>
      <c r="N11" s="19">
        <v>929.89957370688808</v>
      </c>
      <c r="R11" s="15" t="s">
        <v>20</v>
      </c>
      <c r="S11" s="18">
        <v>798.98019597926475</v>
      </c>
      <c r="T11" s="19">
        <v>748.95543922075569</v>
      </c>
      <c r="U11" s="19">
        <v>633.34539964004625</v>
      </c>
      <c r="V11" s="19">
        <v>659.34288278040924</v>
      </c>
      <c r="W11" s="19">
        <v>720.73407575286672</v>
      </c>
      <c r="X11" s="19">
        <v>756.89908937244934</v>
      </c>
      <c r="Y11" s="19">
        <v>694.58052892540252</v>
      </c>
      <c r="Z11" s="19">
        <v>752.86738912863984</v>
      </c>
      <c r="AA11" s="19">
        <v>795.72207411925922</v>
      </c>
      <c r="AB11" s="19">
        <v>839.80651229832654</v>
      </c>
      <c r="AC11" s="19">
        <v>886.42135425970673</v>
      </c>
    </row>
    <row r="12" spans="1:29" x14ac:dyDescent="0.3">
      <c r="C12" s="15" t="s">
        <v>21</v>
      </c>
      <c r="D12" s="18">
        <v>863.33978010099588</v>
      </c>
      <c r="E12" s="19">
        <v>814.5117758277637</v>
      </c>
      <c r="F12" s="19">
        <v>708.94852301958747</v>
      </c>
      <c r="G12" s="19">
        <v>721.19854726873064</v>
      </c>
      <c r="H12" s="19">
        <v>793.75033446714906</v>
      </c>
      <c r="I12" s="19">
        <v>834.96766895351902</v>
      </c>
      <c r="J12" s="19">
        <v>885.16817365221652</v>
      </c>
      <c r="K12" s="19">
        <v>958.89673687131426</v>
      </c>
      <c r="L12" s="19">
        <v>1007.1863283785765</v>
      </c>
      <c r="M12" s="19">
        <v>1067.2996930200623</v>
      </c>
      <c r="N12" s="19">
        <v>1131.1587253878622</v>
      </c>
      <c r="R12" s="15" t="s">
        <v>21</v>
      </c>
      <c r="S12" s="18">
        <v>863.33978010099588</v>
      </c>
      <c r="T12" s="19">
        <v>814.5117758277637</v>
      </c>
      <c r="U12" s="19">
        <v>708.94852301958747</v>
      </c>
      <c r="V12" s="19">
        <v>721.19854726873064</v>
      </c>
      <c r="W12" s="19">
        <v>793.75033446714906</v>
      </c>
      <c r="X12" s="19">
        <v>834.96766895351902</v>
      </c>
      <c r="Y12" s="19">
        <v>885.16817365221652</v>
      </c>
      <c r="Z12" s="19">
        <v>939.60144493366408</v>
      </c>
      <c r="AA12" s="19">
        <v>995.1021470499968</v>
      </c>
      <c r="AB12" s="19">
        <v>1053.4445941193587</v>
      </c>
      <c r="AC12" s="19">
        <v>1112.6089915467464</v>
      </c>
    </row>
    <row r="13" spans="1:29" x14ac:dyDescent="0.3">
      <c r="C13" s="15" t="s">
        <v>22</v>
      </c>
      <c r="D13" s="18">
        <v>114.67381481828862</v>
      </c>
      <c r="E13" s="19">
        <v>79.902279679189917</v>
      </c>
      <c r="F13" s="19">
        <v>111.8939618733765</v>
      </c>
      <c r="G13" s="19">
        <v>160.87526571381218</v>
      </c>
      <c r="H13" s="19">
        <v>190.92579687368686</v>
      </c>
      <c r="I13" s="19">
        <v>221.25904404785254</v>
      </c>
      <c r="J13" s="19">
        <v>457.15032950892493</v>
      </c>
      <c r="K13" s="19">
        <v>500.75875835925058</v>
      </c>
      <c r="L13" s="19">
        <v>530.21169792861099</v>
      </c>
      <c r="M13" s="19">
        <v>558.75006859211805</v>
      </c>
      <c r="N13" s="19">
        <v>589.06460385381195</v>
      </c>
      <c r="R13" s="15" t="s">
        <v>22</v>
      </c>
      <c r="S13" s="18">
        <v>114.67381481828862</v>
      </c>
      <c r="T13" s="19">
        <v>79.902279679189917</v>
      </c>
      <c r="U13" s="19">
        <v>111.8939618733765</v>
      </c>
      <c r="V13" s="19">
        <v>160.87526571381218</v>
      </c>
      <c r="W13" s="19">
        <v>190.92579687368686</v>
      </c>
      <c r="X13" s="19">
        <v>221.25904404785254</v>
      </c>
      <c r="Y13" s="19">
        <v>457.15032950892493</v>
      </c>
      <c r="Z13" s="19">
        <v>486.97370372465343</v>
      </c>
      <c r="AA13" s="19">
        <v>510.95927166240705</v>
      </c>
      <c r="AB13" s="19">
        <v>538.62333193370932</v>
      </c>
      <c r="AC13" s="19">
        <v>565.05797053540516</v>
      </c>
    </row>
    <row r="14" spans="1:29" x14ac:dyDescent="0.3">
      <c r="C14" s="15" t="s">
        <v>23</v>
      </c>
      <c r="D14" s="18">
        <v>748.66596528270691</v>
      </c>
      <c r="E14" s="19">
        <v>743.26848160820828</v>
      </c>
      <c r="F14" s="19">
        <v>598.85187159499526</v>
      </c>
      <c r="G14" s="19">
        <v>554.41992279605677</v>
      </c>
      <c r="H14" s="19">
        <v>596.66050835736132</v>
      </c>
      <c r="I14" s="19">
        <v>613.70862490566662</v>
      </c>
      <c r="J14" s="19">
        <v>428.01784414329126</v>
      </c>
      <c r="K14" s="19">
        <v>458.13797851206351</v>
      </c>
      <c r="L14" s="19">
        <v>476.97463044996579</v>
      </c>
      <c r="M14" s="19">
        <v>508.54962442794391</v>
      </c>
      <c r="N14" s="19">
        <v>542.09412153405015</v>
      </c>
      <c r="R14" s="15" t="s">
        <v>23</v>
      </c>
      <c r="S14" s="18">
        <v>748.66596528270691</v>
      </c>
      <c r="T14" s="19">
        <v>743.26848160820828</v>
      </c>
      <c r="U14" s="19">
        <v>598.85187159499526</v>
      </c>
      <c r="V14" s="19">
        <v>554.41992279605677</v>
      </c>
      <c r="W14" s="19">
        <v>596.66050835736132</v>
      </c>
      <c r="X14" s="19">
        <v>613.70862490566662</v>
      </c>
      <c r="Y14" s="19">
        <v>428.01784414329126</v>
      </c>
      <c r="Z14" s="19">
        <v>452.62774120901076</v>
      </c>
      <c r="AA14" s="19">
        <v>484.14287538758958</v>
      </c>
      <c r="AB14" s="19">
        <v>514.82126218564872</v>
      </c>
      <c r="AC14" s="19">
        <v>547.55102101134173</v>
      </c>
    </row>
    <row r="15" spans="1:29" x14ac:dyDescent="0.3">
      <c r="C15" s="15" t="s">
        <v>24</v>
      </c>
      <c r="D15" s="20">
        <v>1722994591.90378</v>
      </c>
      <c r="E15" s="21">
        <v>1775435632.0492835</v>
      </c>
      <c r="F15" s="21">
        <v>1580310697.7657487</v>
      </c>
      <c r="G15" s="21">
        <v>1722361087.6722469</v>
      </c>
      <c r="H15" s="21">
        <v>1914423673.5769854</v>
      </c>
      <c r="I15" s="21">
        <v>2087538256.5314488</v>
      </c>
      <c r="J15" s="21">
        <v>1277161043.5649147</v>
      </c>
      <c r="K15" s="21">
        <v>1273322532.5233278</v>
      </c>
      <c r="L15" s="21">
        <v>1356777031.4459054</v>
      </c>
      <c r="M15" s="21">
        <v>1444394422.9193151</v>
      </c>
      <c r="N15" s="21">
        <v>1537475398.7589569</v>
      </c>
      <c r="R15" s="15" t="s">
        <v>24</v>
      </c>
      <c r="S15" s="20">
        <v>1722994591.90378</v>
      </c>
      <c r="T15" s="21">
        <v>1775435632.0492835</v>
      </c>
      <c r="U15" s="21">
        <v>1580310697.7657487</v>
      </c>
      <c r="V15" s="21">
        <v>1722361087.6722469</v>
      </c>
      <c r="W15" s="21">
        <v>1914423673.5769854</v>
      </c>
      <c r="X15" s="21">
        <v>2087538256.5314488</v>
      </c>
      <c r="Y15" s="21">
        <v>1277161043.5649147</v>
      </c>
      <c r="Z15" s="21">
        <v>1389775762.8619866</v>
      </c>
      <c r="AA15" s="21">
        <v>1474962466.503864</v>
      </c>
      <c r="AB15" s="21">
        <v>1563418750.9263222</v>
      </c>
      <c r="AC15" s="21">
        <v>1657369050.651895</v>
      </c>
    </row>
    <row r="16" spans="1:29" x14ac:dyDescent="0.3">
      <c r="C16" s="15" t="s">
        <v>25</v>
      </c>
      <c r="D16" s="20">
        <v>1020470371.6067315</v>
      </c>
      <c r="E16" s="21">
        <v>1111674903.7511768</v>
      </c>
      <c r="F16" s="21">
        <v>1062775639.4449785</v>
      </c>
      <c r="G16" s="21">
        <v>1039613384.7477701</v>
      </c>
      <c r="H16" s="21">
        <v>1136543815.1692414</v>
      </c>
      <c r="I16" s="21">
        <v>1229031308.5763812</v>
      </c>
      <c r="J16" s="21">
        <v>403706245.51517367</v>
      </c>
      <c r="K16" s="21">
        <v>269419396.46405494</v>
      </c>
      <c r="L16" s="21">
        <v>289306555.67117095</v>
      </c>
      <c r="M16" s="21">
        <v>310086078.97344476</v>
      </c>
      <c r="N16" s="21">
        <v>332015606.90538549</v>
      </c>
      <c r="R16" s="15" t="s">
        <v>25</v>
      </c>
      <c r="S16" s="20">
        <v>1020470371.6067315</v>
      </c>
      <c r="T16" s="21">
        <v>1111674903.7511768</v>
      </c>
      <c r="U16" s="21">
        <v>1062775639.4449785</v>
      </c>
      <c r="V16" s="21">
        <v>1039613384.7477701</v>
      </c>
      <c r="W16" s="21">
        <v>1136543815.1692414</v>
      </c>
      <c r="X16" s="21">
        <v>1229031308.5763812</v>
      </c>
      <c r="Y16" s="21">
        <v>403706245.51517367</v>
      </c>
      <c r="Z16" s="21">
        <v>463905356.51047099</v>
      </c>
      <c r="AA16" s="21">
        <v>498722750.26591098</v>
      </c>
      <c r="AB16" s="21">
        <v>534798921.23164225</v>
      </c>
      <c r="AC16" s="21">
        <v>573175358.60550797</v>
      </c>
    </row>
    <row r="17" spans="3:29" x14ac:dyDescent="0.3">
      <c r="C17" s="12" t="s">
        <v>26</v>
      </c>
      <c r="D17" s="22"/>
      <c r="E17" s="23"/>
      <c r="F17" s="23"/>
      <c r="G17" s="23"/>
      <c r="H17" s="23"/>
      <c r="I17" s="23"/>
      <c r="J17" s="23"/>
      <c r="K17" s="23"/>
      <c r="L17" s="23"/>
      <c r="M17" s="23"/>
      <c r="N17" s="23"/>
      <c r="R17" s="12" t="s">
        <v>26</v>
      </c>
      <c r="S17" s="22"/>
      <c r="T17" s="23"/>
      <c r="U17" s="23"/>
      <c r="V17" s="23"/>
      <c r="W17" s="23"/>
      <c r="X17" s="23"/>
      <c r="Y17" s="23"/>
      <c r="Z17" s="23"/>
      <c r="AA17" s="23"/>
      <c r="AB17" s="23"/>
      <c r="AC17" s="23"/>
    </row>
    <row r="18" spans="3:29" x14ac:dyDescent="0.3">
      <c r="C18" s="15" t="s">
        <v>12</v>
      </c>
      <c r="D18" s="20">
        <v>20000</v>
      </c>
      <c r="E18" s="21">
        <v>20000</v>
      </c>
      <c r="F18" s="21">
        <v>20000</v>
      </c>
      <c r="G18" s="21">
        <v>20000</v>
      </c>
      <c r="H18" s="21">
        <v>18500</v>
      </c>
      <c r="I18" s="21">
        <v>20000</v>
      </c>
      <c r="J18" s="21">
        <v>21000</v>
      </c>
      <c r="K18" s="21">
        <v>22000</v>
      </c>
      <c r="L18" s="21">
        <v>23000</v>
      </c>
      <c r="M18" s="21">
        <v>24000</v>
      </c>
      <c r="N18" s="21">
        <v>25000</v>
      </c>
      <c r="R18" s="15" t="s">
        <v>12</v>
      </c>
      <c r="S18" s="20">
        <v>20000</v>
      </c>
      <c r="T18" s="21">
        <v>20000</v>
      </c>
      <c r="U18" s="21">
        <v>20000</v>
      </c>
      <c r="V18" s="21">
        <v>20000</v>
      </c>
      <c r="W18" s="21">
        <v>18500</v>
      </c>
      <c r="X18" s="21">
        <v>20000</v>
      </c>
      <c r="Y18" s="21">
        <v>21000</v>
      </c>
      <c r="Z18" s="21">
        <v>22000</v>
      </c>
      <c r="AA18" s="21">
        <v>23000</v>
      </c>
      <c r="AB18" s="21">
        <v>24000</v>
      </c>
      <c r="AC18" s="21">
        <v>25000</v>
      </c>
    </row>
    <row r="19" spans="3:29" x14ac:dyDescent="0.3">
      <c r="C19" s="15" t="s">
        <v>27</v>
      </c>
      <c r="D19" s="20">
        <v>352840510.75869614</v>
      </c>
      <c r="E19" s="21">
        <v>400166658.03294832</v>
      </c>
      <c r="F19" s="21">
        <v>467658487.77999997</v>
      </c>
      <c r="G19" s="21">
        <v>484920459.89999998</v>
      </c>
      <c r="H19" s="21">
        <v>544210760.58389032</v>
      </c>
      <c r="I19" s="21">
        <v>578707378.78151941</v>
      </c>
      <c r="J19" s="21">
        <v>428115208.35717368</v>
      </c>
      <c r="K19" s="21">
        <v>438544919.58492768</v>
      </c>
      <c r="L19" s="21">
        <v>456459812.31308657</v>
      </c>
      <c r="M19" s="21">
        <v>475141457.57872301</v>
      </c>
      <c r="N19" s="21">
        <v>494702431.14832437</v>
      </c>
      <c r="R19" s="15" t="s">
        <v>27</v>
      </c>
      <c r="S19" s="20">
        <v>352840510.75869614</v>
      </c>
      <c r="T19" s="21">
        <v>400166658.03294832</v>
      </c>
      <c r="U19" s="21">
        <v>467658487.77999997</v>
      </c>
      <c r="V19" s="21">
        <v>484920459.89999998</v>
      </c>
      <c r="W19" s="21">
        <v>544210760.58389032</v>
      </c>
      <c r="X19" s="21">
        <v>578707378.78151941</v>
      </c>
      <c r="Y19" s="21">
        <v>428115208.35717368</v>
      </c>
      <c r="Z19" s="21">
        <v>445422656.61341274</v>
      </c>
      <c r="AA19" s="21">
        <v>463651917.07848066</v>
      </c>
      <c r="AB19" s="21">
        <v>482671807.81433421</v>
      </c>
      <c r="AC19" s="21">
        <v>502594956.44686103</v>
      </c>
    </row>
    <row r="20" spans="3:29" x14ac:dyDescent="0.3">
      <c r="C20" s="15" t="s">
        <v>28</v>
      </c>
      <c r="D20" s="24">
        <v>2.75E-2</v>
      </c>
      <c r="E20" s="25">
        <v>0.01</v>
      </c>
      <c r="F20" s="25">
        <v>0.01</v>
      </c>
      <c r="G20" s="25">
        <v>0.01</v>
      </c>
      <c r="H20" s="25">
        <v>0.01</v>
      </c>
      <c r="I20" s="25">
        <v>0.01</v>
      </c>
      <c r="J20" s="25">
        <v>0.01</v>
      </c>
      <c r="K20" s="25">
        <v>0.01</v>
      </c>
      <c r="L20" s="25">
        <v>0.01</v>
      </c>
      <c r="M20" s="25">
        <v>0.01</v>
      </c>
      <c r="N20" s="25">
        <v>0.01</v>
      </c>
      <c r="R20" s="15" t="s">
        <v>28</v>
      </c>
      <c r="S20" s="24">
        <v>2.75E-2</v>
      </c>
      <c r="T20" s="25">
        <v>0.01</v>
      </c>
      <c r="U20" s="25">
        <v>0.01</v>
      </c>
      <c r="V20" s="25">
        <v>0.01</v>
      </c>
      <c r="W20" s="25">
        <v>0.01</v>
      </c>
      <c r="X20" s="25">
        <v>0.01</v>
      </c>
      <c r="Y20" s="25">
        <v>0.01</v>
      </c>
      <c r="Z20" s="25">
        <v>0.01</v>
      </c>
      <c r="AA20" s="25">
        <v>0.01</v>
      </c>
      <c r="AB20" s="25">
        <v>0.01</v>
      </c>
      <c r="AC20" s="25">
        <v>0.01</v>
      </c>
    </row>
    <row r="21" spans="3:29" x14ac:dyDescent="0.3">
      <c r="C21" s="15" t="s">
        <v>29</v>
      </c>
      <c r="D21" s="20">
        <v>326606485</v>
      </c>
      <c r="E21" s="21">
        <v>118517415.55</v>
      </c>
      <c r="F21" s="21">
        <v>124158202</v>
      </c>
      <c r="G21" s="21">
        <v>130897528.7</v>
      </c>
      <c r="H21" s="21">
        <v>135478942.20449999</v>
      </c>
      <c r="I21" s="21">
        <v>140220705.18165749</v>
      </c>
      <c r="J21" s="21">
        <v>145128429.86301547</v>
      </c>
      <c r="K21" s="21">
        <v>150207924.90822101</v>
      </c>
      <c r="L21" s="21">
        <v>155465202.28000873</v>
      </c>
      <c r="M21" s="21">
        <v>160906484.35980904</v>
      </c>
      <c r="N21" s="21">
        <v>166538211.31240234</v>
      </c>
      <c r="R21" s="15" t="s">
        <v>29</v>
      </c>
      <c r="S21" s="20">
        <v>326606485</v>
      </c>
      <c r="T21" s="21">
        <v>118517415.55</v>
      </c>
      <c r="U21" s="21">
        <v>124158202</v>
      </c>
      <c r="V21" s="21">
        <v>130897528.7</v>
      </c>
      <c r="W21" s="21">
        <v>135478942.20449999</v>
      </c>
      <c r="X21" s="21">
        <v>140220705.18165749</v>
      </c>
      <c r="Y21" s="21">
        <v>145128429.86301547</v>
      </c>
      <c r="Z21" s="21">
        <v>150207924.90822101</v>
      </c>
      <c r="AA21" s="21">
        <v>155465202.28000873</v>
      </c>
      <c r="AB21" s="21">
        <v>160906484.35980904</v>
      </c>
      <c r="AC21" s="21">
        <v>166538211.31240234</v>
      </c>
    </row>
    <row r="22" spans="3:29" x14ac:dyDescent="0.3">
      <c r="C22" s="15" t="s">
        <v>30</v>
      </c>
      <c r="D22" s="163">
        <v>0.498</v>
      </c>
      <c r="E22" s="164">
        <v>0.57399999999999995</v>
      </c>
      <c r="F22" s="164">
        <v>0.47139999999999999</v>
      </c>
      <c r="G22" s="164">
        <v>0.42499999999999999</v>
      </c>
      <c r="H22" s="164">
        <v>0.48312062571961167</v>
      </c>
      <c r="I22" s="164">
        <v>0.49253731343283591</v>
      </c>
      <c r="J22" s="164">
        <v>0.53</v>
      </c>
      <c r="K22" s="164">
        <v>0.53</v>
      </c>
      <c r="L22" s="164">
        <v>0.53</v>
      </c>
      <c r="M22" s="164">
        <v>0.53</v>
      </c>
      <c r="N22" s="164">
        <v>0.53</v>
      </c>
      <c r="R22" s="15" t="s">
        <v>30</v>
      </c>
      <c r="S22" s="163">
        <v>0.498</v>
      </c>
      <c r="T22" s="164">
        <v>0.57399999999999995</v>
      </c>
      <c r="U22" s="164">
        <v>0.47139999999999999</v>
      </c>
      <c r="V22" s="164">
        <v>0.42499999999999999</v>
      </c>
      <c r="W22" s="164">
        <v>0.48312062571961167</v>
      </c>
      <c r="X22" s="164">
        <v>0.49253731343283591</v>
      </c>
      <c r="Y22" s="164">
        <v>0.53</v>
      </c>
      <c r="Z22" s="164">
        <v>0.53</v>
      </c>
      <c r="AA22" s="164">
        <v>0.53</v>
      </c>
      <c r="AB22" s="164">
        <v>0.53</v>
      </c>
      <c r="AC22" s="164">
        <v>0.53</v>
      </c>
    </row>
    <row r="23" spans="3:29" x14ac:dyDescent="0.3">
      <c r="C23" s="15" t="s">
        <v>31</v>
      </c>
      <c r="D23" s="18">
        <v>528.96689817908111</v>
      </c>
      <c r="E23" s="19">
        <v>471.70750048757986</v>
      </c>
      <c r="F23" s="19">
        <v>425.90984444348197</v>
      </c>
      <c r="G23" s="19">
        <v>456.59776473642245</v>
      </c>
      <c r="H23" s="19">
        <v>480.52016792104956</v>
      </c>
      <c r="I23" s="19">
        <v>501.04274770831813</v>
      </c>
      <c r="J23" s="19">
        <v>448.30301605623731</v>
      </c>
      <c r="K23" s="19">
        <v>506.65546612359896</v>
      </c>
      <c r="L23" s="19">
        <v>537.64373546263789</v>
      </c>
      <c r="M23" s="19">
        <v>569.86279314179535</v>
      </c>
      <c r="N23" s="19">
        <v>603.95964725021258</v>
      </c>
      <c r="R23" s="15" t="s">
        <v>31</v>
      </c>
      <c r="S23" s="18">
        <v>528.96689817908111</v>
      </c>
      <c r="T23" s="19">
        <v>471.70750048757986</v>
      </c>
      <c r="U23" s="19">
        <v>425.90984444348197</v>
      </c>
      <c r="V23" s="19">
        <v>456.59776473642245</v>
      </c>
      <c r="W23" s="19">
        <v>480.52016792104956</v>
      </c>
      <c r="X23" s="19">
        <v>501.04274770831813</v>
      </c>
      <c r="Y23" s="19">
        <v>448.30301605623731</v>
      </c>
      <c r="Z23" s="19">
        <v>485.26444763096629</v>
      </c>
      <c r="AA23" s="19">
        <v>512.61795956329252</v>
      </c>
      <c r="AB23" s="19">
        <v>540.89495081322366</v>
      </c>
      <c r="AC23" s="19">
        <v>570.6947149800535</v>
      </c>
    </row>
    <row r="24" spans="3:29" x14ac:dyDescent="0.3">
      <c r="C24" s="15" t="s">
        <v>23</v>
      </c>
      <c r="D24" s="18">
        <v>461.66914864284746</v>
      </c>
      <c r="E24" s="19">
        <v>434.279299144383</v>
      </c>
      <c r="F24" s="19">
        <v>404.45418823191329</v>
      </c>
      <c r="G24" s="19">
        <v>366.47795065881633</v>
      </c>
      <c r="H24" s="19">
        <v>391.76996034359325</v>
      </c>
      <c r="I24" s="19">
        <v>402.90721325413625</v>
      </c>
      <c r="J24" s="19">
        <v>265.42217312535928</v>
      </c>
      <c r="K24" s="19">
        <v>245.67600518098274</v>
      </c>
      <c r="L24" s="19">
        <v>266.17114465593318</v>
      </c>
      <c r="M24" s="19">
        <v>285.0515917273861</v>
      </c>
      <c r="N24" s="19">
        <v>306.59563831353279</v>
      </c>
      <c r="R24" s="15" t="s">
        <v>23</v>
      </c>
      <c r="S24" s="18">
        <v>461.66914864284746</v>
      </c>
      <c r="T24" s="19">
        <v>434.279299144383</v>
      </c>
      <c r="U24" s="19">
        <v>404.45418823191329</v>
      </c>
      <c r="V24" s="19">
        <v>366.47795065881633</v>
      </c>
      <c r="W24" s="19">
        <v>391.76996034359325</v>
      </c>
      <c r="X24" s="19">
        <v>402.90721325413625</v>
      </c>
      <c r="Y24" s="19">
        <v>265.42217312535928</v>
      </c>
      <c r="Z24" s="19">
        <v>274.23768382978886</v>
      </c>
      <c r="AA24" s="19">
        <v>290.88186367472287</v>
      </c>
      <c r="AB24" s="19">
        <v>311.41158807769642</v>
      </c>
      <c r="AC24" s="19">
        <v>331.64812486186673</v>
      </c>
    </row>
    <row r="25" spans="3:29" x14ac:dyDescent="0.3">
      <c r="C25" s="15" t="s">
        <v>32</v>
      </c>
      <c r="D25" s="28">
        <v>6.3829787234042756E-2</v>
      </c>
      <c r="E25" s="29">
        <v>6.3829787234042534E-2</v>
      </c>
      <c r="F25" s="29">
        <v>6.3829787234042534E-2</v>
      </c>
      <c r="G25" s="29">
        <v>6.38297872340432E-2</v>
      </c>
      <c r="H25" s="29">
        <v>6.3829787234042534E-2</v>
      </c>
      <c r="I25" s="29">
        <v>6.3829787234042978E-2</v>
      </c>
      <c r="J25" s="29">
        <v>6.3829787234043422E-2</v>
      </c>
      <c r="K25" s="29">
        <v>6.382978723404209E-2</v>
      </c>
      <c r="L25" s="29">
        <v>6.3829787234041646E-2</v>
      </c>
      <c r="M25" s="29">
        <v>6.3829787234042312E-2</v>
      </c>
      <c r="N25" s="29">
        <v>6.3829787234042312E-2</v>
      </c>
      <c r="R25" s="15" t="s">
        <v>32</v>
      </c>
      <c r="S25" s="28">
        <v>6.3829787234042756E-2</v>
      </c>
      <c r="T25" s="29">
        <v>6.3829787234042534E-2</v>
      </c>
      <c r="U25" s="29">
        <v>6.3829787234042534E-2</v>
      </c>
      <c r="V25" s="29">
        <v>6.38297872340432E-2</v>
      </c>
      <c r="W25" s="29">
        <v>6.3829787234042534E-2</v>
      </c>
      <c r="X25" s="29">
        <v>6.3829787234042978E-2</v>
      </c>
      <c r="Y25" s="29">
        <v>6.3829787234043422E-2</v>
      </c>
      <c r="Z25" s="29">
        <v>6.3829787234042534E-2</v>
      </c>
      <c r="AA25" s="29">
        <v>6.382978723404209E-2</v>
      </c>
      <c r="AB25" s="29">
        <v>6.382978723404209E-2</v>
      </c>
      <c r="AC25" s="29">
        <v>6.3829787234041868E-2</v>
      </c>
    </row>
    <row r="26" spans="3:29" x14ac:dyDescent="0.3">
      <c r="C26" s="15" t="s">
        <v>18</v>
      </c>
      <c r="D26" s="16">
        <v>191178.3900000001</v>
      </c>
      <c r="E26" s="17">
        <v>210155.06083333347</v>
      </c>
      <c r="F26" s="17">
        <v>221203.89000000316</v>
      </c>
      <c r="G26" s="17">
        <v>231581.45750001207</v>
      </c>
      <c r="H26" s="17">
        <v>235479.93148626495</v>
      </c>
      <c r="I26" s="17">
        <v>244504.78389068192</v>
      </c>
      <c r="J26" s="17">
        <v>163009.89166095597</v>
      </c>
      <c r="K26" s="17">
        <v>144719.15797945423</v>
      </c>
      <c r="L26" s="17">
        <v>145316.26544086816</v>
      </c>
      <c r="M26" s="17">
        <v>145943.72092490154</v>
      </c>
      <c r="N26" s="17">
        <v>146576.05442804459</v>
      </c>
      <c r="R26" s="15" t="s">
        <v>18</v>
      </c>
      <c r="S26" s="16">
        <v>191178.3900000001</v>
      </c>
      <c r="T26" s="17">
        <v>210155.06083333347</v>
      </c>
      <c r="U26" s="17">
        <v>221203.89000000316</v>
      </c>
      <c r="V26" s="17">
        <v>231581.45750001207</v>
      </c>
      <c r="W26" s="17">
        <v>235479.93148626495</v>
      </c>
      <c r="X26" s="17">
        <v>244504.78389068192</v>
      </c>
      <c r="Y26" s="17">
        <v>163009.89166095597</v>
      </c>
      <c r="Z26" s="17">
        <v>163650.42895310753</v>
      </c>
      <c r="AA26" s="17">
        <v>164327.58140415669</v>
      </c>
      <c r="AB26" s="17">
        <v>165039.1501692351</v>
      </c>
      <c r="AC26" s="17">
        <v>165756.25087422357</v>
      </c>
    </row>
    <row r="27" spans="3:29" x14ac:dyDescent="0.3">
      <c r="C27" s="15" t="s">
        <v>19</v>
      </c>
      <c r="D27" s="16">
        <v>113296.45368191563</v>
      </c>
      <c r="E27" s="17">
        <v>122984.13746140384</v>
      </c>
      <c r="F27" s="17">
        <v>137950.61418623573</v>
      </c>
      <c r="G27" s="17">
        <v>151460.42759878287</v>
      </c>
      <c r="H27" s="17">
        <v>148220.01016663268</v>
      </c>
      <c r="I27" s="17">
        <v>155121.46080488421</v>
      </c>
      <c r="J27" s="17">
        <v>63981.631205212376</v>
      </c>
      <c r="K27" s="17">
        <v>44551.946666884462</v>
      </c>
      <c r="L27" s="17">
        <v>44735.766833797628</v>
      </c>
      <c r="M27" s="17">
        <v>45279.300628646532</v>
      </c>
      <c r="N27" s="17">
        <v>45557.720703673396</v>
      </c>
      <c r="R27" s="15" t="s">
        <v>19</v>
      </c>
      <c r="S27" s="16">
        <v>113296.45368191563</v>
      </c>
      <c r="T27" s="17">
        <v>122984.13746140384</v>
      </c>
      <c r="U27" s="17">
        <v>137950.61418623573</v>
      </c>
      <c r="V27" s="17">
        <v>151460.42759878287</v>
      </c>
      <c r="W27" s="17">
        <v>148220.01016663268</v>
      </c>
      <c r="X27" s="17">
        <v>155121.46080488421</v>
      </c>
      <c r="Y27" s="17">
        <v>63981.631205212376</v>
      </c>
      <c r="Z27" s="17">
        <v>71918.961045003176</v>
      </c>
      <c r="AA27" s="17">
        <v>73100.894992976449</v>
      </c>
      <c r="AB27" s="17">
        <v>73417.435363934303</v>
      </c>
      <c r="AC27" s="17">
        <v>74063.378299095828</v>
      </c>
    </row>
    <row r="28" spans="3:29" x14ac:dyDescent="0.3">
      <c r="C28" s="15" t="s">
        <v>24</v>
      </c>
      <c r="D28" s="20">
        <v>1213524479.4860485</v>
      </c>
      <c r="E28" s="21">
        <v>1189580621.5260842</v>
      </c>
      <c r="F28" s="21">
        <v>1130554972.5623333</v>
      </c>
      <c r="G28" s="21">
        <v>1268874910.1868999</v>
      </c>
      <c r="H28" s="21">
        <v>1357834274.6378074</v>
      </c>
      <c r="I28" s="21">
        <v>1470088184.9809895</v>
      </c>
      <c r="J28" s="21">
        <v>876933912.94328463</v>
      </c>
      <c r="K28" s="21">
        <v>879873029.31714153</v>
      </c>
      <c r="L28" s="21">
        <v>937540557.30130315</v>
      </c>
      <c r="M28" s="21">
        <v>998014757.37325287</v>
      </c>
      <c r="N28" s="21">
        <v>1062312265.5322771</v>
      </c>
      <c r="R28" s="15" t="s">
        <v>24</v>
      </c>
      <c r="S28" s="20">
        <v>1213524479.4860485</v>
      </c>
      <c r="T28" s="21">
        <v>1189580621.5260842</v>
      </c>
      <c r="U28" s="21">
        <v>1130554972.5623333</v>
      </c>
      <c r="V28" s="21">
        <v>1268874910.1868999</v>
      </c>
      <c r="W28" s="21">
        <v>1357834274.6378074</v>
      </c>
      <c r="X28" s="21">
        <v>1470088184.9809895</v>
      </c>
      <c r="Y28" s="21">
        <v>876933912.94328463</v>
      </c>
      <c r="Z28" s="21">
        <v>952964820.12600493</v>
      </c>
      <c r="AA28" s="21">
        <v>1010847233.7524359</v>
      </c>
      <c r="AB28" s="21">
        <v>1071226116.1565359</v>
      </c>
      <c r="AC28" s="21">
        <v>1135154596.1859272</v>
      </c>
    </row>
    <row r="29" spans="3:29" x14ac:dyDescent="0.3">
      <c r="C29" s="15" t="s">
        <v>25</v>
      </c>
      <c r="D29" s="20">
        <v>627665727.78700554</v>
      </c>
      <c r="E29" s="21">
        <v>640913580.27137899</v>
      </c>
      <c r="F29" s="21">
        <v>669536444.121454</v>
      </c>
      <c r="G29" s="21">
        <v>666082885.34771967</v>
      </c>
      <c r="H29" s="21">
        <v>696817770.06130409</v>
      </c>
      <c r="I29" s="21">
        <v>749994665.8656795</v>
      </c>
      <c r="J29" s="21">
        <v>203785723.13511324</v>
      </c>
      <c r="K29" s="21">
        <v>131344131.36187649</v>
      </c>
      <c r="L29" s="21">
        <v>142888443.18255416</v>
      </c>
      <c r="M29" s="21">
        <v>154883240.59798235</v>
      </c>
      <c r="N29" s="21">
        <v>167613581.51102871</v>
      </c>
      <c r="R29" s="15" t="s">
        <v>25</v>
      </c>
      <c r="S29" s="20">
        <v>627665727.78700554</v>
      </c>
      <c r="T29" s="21">
        <v>640913580.27137899</v>
      </c>
      <c r="U29" s="21">
        <v>669536444.121454</v>
      </c>
      <c r="V29" s="21">
        <v>666082885.34771967</v>
      </c>
      <c r="W29" s="21">
        <v>696817770.06130409</v>
      </c>
      <c r="X29" s="21">
        <v>749994665.8656795</v>
      </c>
      <c r="Y29" s="21">
        <v>203785723.13511324</v>
      </c>
      <c r="Z29" s="21">
        <v>236674671.6051178</v>
      </c>
      <c r="AA29" s="21">
        <v>255164694.86216649</v>
      </c>
      <c r="AB29" s="21">
        <v>274356481.6712929</v>
      </c>
      <c r="AC29" s="21">
        <v>294755766.40596247</v>
      </c>
    </row>
    <row r="30" spans="3:29" x14ac:dyDescent="0.3">
      <c r="C30" s="30" t="s">
        <v>33</v>
      </c>
      <c r="D30" s="31"/>
      <c r="E30" s="23"/>
      <c r="F30" s="23"/>
      <c r="G30" s="23"/>
      <c r="H30" s="23"/>
      <c r="I30" s="23"/>
      <c r="J30" s="23"/>
      <c r="K30" s="23"/>
      <c r="L30" s="23"/>
      <c r="M30" s="23"/>
      <c r="N30" s="23"/>
      <c r="R30" s="30" t="s">
        <v>33</v>
      </c>
      <c r="S30" s="31"/>
      <c r="T30" s="23"/>
      <c r="U30" s="23"/>
      <c r="V30" s="23"/>
      <c r="W30" s="23"/>
      <c r="X30" s="23"/>
      <c r="Y30" s="23"/>
      <c r="Z30" s="23"/>
      <c r="AA30" s="23"/>
      <c r="AB30" s="23"/>
      <c r="AC30" s="23"/>
    </row>
    <row r="31" spans="3:29" x14ac:dyDescent="0.3">
      <c r="C31" s="15" t="s">
        <v>34</v>
      </c>
      <c r="D31" s="20">
        <v>392779706</v>
      </c>
      <c r="E31" s="21">
        <v>465769485.71114731</v>
      </c>
      <c r="F31" s="21">
        <v>393239195.32352448</v>
      </c>
      <c r="G31" s="21">
        <v>373530499.4000504</v>
      </c>
      <c r="H31" s="21">
        <v>439726045.10793734</v>
      </c>
      <c r="I31" s="21">
        <v>479036642.7107017</v>
      </c>
      <c r="J31" s="21">
        <v>199920522.38006043</v>
      </c>
      <c r="K31" s="21">
        <v>138075265.10217845</v>
      </c>
      <c r="L31" s="21">
        <v>146418112.48861679</v>
      </c>
      <c r="M31" s="21">
        <v>155202838.37546241</v>
      </c>
      <c r="N31" s="21">
        <v>164402025.39435679</v>
      </c>
      <c r="R31" s="15" t="s">
        <v>34</v>
      </c>
      <c r="S31" s="20">
        <v>392779706</v>
      </c>
      <c r="T31" s="21">
        <v>465769485.71114731</v>
      </c>
      <c r="U31" s="21">
        <v>393239195.32352448</v>
      </c>
      <c r="V31" s="21">
        <v>373530499.4000504</v>
      </c>
      <c r="W31" s="21">
        <v>439726045.10793734</v>
      </c>
      <c r="X31" s="21">
        <v>479036642.7107017</v>
      </c>
      <c r="Y31" s="21">
        <v>199920522.38006043</v>
      </c>
      <c r="Z31" s="21">
        <v>227230684.90535319</v>
      </c>
      <c r="AA31" s="21">
        <v>243558055.40374449</v>
      </c>
      <c r="AB31" s="21">
        <v>260442439.56034935</v>
      </c>
      <c r="AC31" s="21">
        <v>278419592.1995455</v>
      </c>
    </row>
    <row r="32" spans="3:29" x14ac:dyDescent="0.3">
      <c r="C32" s="15" t="s">
        <v>35</v>
      </c>
      <c r="D32" s="20">
        <v>373395635</v>
      </c>
      <c r="E32" s="21">
        <v>447277358.81545442</v>
      </c>
      <c r="F32" s="21">
        <v>474542755.31064475</v>
      </c>
      <c r="G32" s="21">
        <v>344149951</v>
      </c>
      <c r="H32" s="21">
        <v>473027855</v>
      </c>
      <c r="I32" s="21">
        <v>474246276.28359467</v>
      </c>
      <c r="J32" s="21">
        <v>197921317.15625983</v>
      </c>
      <c r="K32" s="21">
        <v>136694512.45115668</v>
      </c>
      <c r="L32" s="21">
        <v>144953931.36373064</v>
      </c>
      <c r="M32" s="21">
        <v>153650809.9917078</v>
      </c>
      <c r="N32" s="21">
        <v>162758005.14041322</v>
      </c>
      <c r="R32" s="15" t="s">
        <v>35</v>
      </c>
      <c r="S32" s="20">
        <v>373395635</v>
      </c>
      <c r="T32" s="21">
        <v>447277358.81545442</v>
      </c>
      <c r="U32" s="21">
        <v>474542755.31064475</v>
      </c>
      <c r="V32" s="21">
        <v>344149951</v>
      </c>
      <c r="W32" s="21">
        <v>473027855</v>
      </c>
      <c r="X32" s="21">
        <v>474246276.28359467</v>
      </c>
      <c r="Y32" s="21">
        <v>197921317.15625983</v>
      </c>
      <c r="Z32" s="21">
        <v>224958378.05629966</v>
      </c>
      <c r="AA32" s="21">
        <v>241122474.84970704</v>
      </c>
      <c r="AB32" s="21">
        <v>257838015.16474584</v>
      </c>
      <c r="AC32" s="21">
        <v>275635396.27755004</v>
      </c>
    </row>
    <row r="33" spans="3:29" ht="15" thickBot="1" x14ac:dyDescent="0.35">
      <c r="C33" s="32" t="s">
        <v>36</v>
      </c>
      <c r="D33" s="33">
        <v>1.0582561344702317</v>
      </c>
      <c r="E33" s="34">
        <v>1.1177277012884645</v>
      </c>
      <c r="F33" s="34">
        <v>1.0147207154591051</v>
      </c>
      <c r="G33" s="35">
        <v>0.70970391942416788</v>
      </c>
      <c r="H33" s="35">
        <v>0.86919974623890695</v>
      </c>
      <c r="I33" s="35">
        <v>0.8194923612035675</v>
      </c>
      <c r="J33" s="35">
        <v>0.46230854053457354</v>
      </c>
      <c r="K33" s="35">
        <v>0.31170013913405903</v>
      </c>
      <c r="L33" s="34">
        <v>0.31756121229859002</v>
      </c>
      <c r="M33" s="34">
        <v>0.32337908540900251</v>
      </c>
      <c r="N33" s="34">
        <v>0.32900182997405614</v>
      </c>
      <c r="R33" s="32" t="s">
        <v>36</v>
      </c>
      <c r="S33" s="33">
        <v>1.0582561344702317</v>
      </c>
      <c r="T33" s="34">
        <v>1.1177277012884645</v>
      </c>
      <c r="U33" s="34">
        <v>1.0147207154591051</v>
      </c>
      <c r="V33" s="35">
        <v>0.70970391942416788</v>
      </c>
      <c r="W33" s="35">
        <v>0.86919974623890695</v>
      </c>
      <c r="X33" s="35">
        <v>0.8194923612035675</v>
      </c>
      <c r="Y33" s="35">
        <v>0.46230854053457354</v>
      </c>
      <c r="Z33" s="35">
        <v>0.50504475853715614</v>
      </c>
      <c r="AA33" s="34">
        <v>0.52005063705774157</v>
      </c>
      <c r="AB33" s="34">
        <v>0.5341890928585713</v>
      </c>
      <c r="AC33" s="34">
        <v>0.54842451708265949</v>
      </c>
    </row>
    <row r="34" spans="3:29" x14ac:dyDescent="0.3">
      <c r="C34" s="30" t="s">
        <v>37</v>
      </c>
      <c r="D34" s="31"/>
      <c r="E34" s="23"/>
      <c r="F34" s="23"/>
      <c r="G34" s="23"/>
      <c r="H34" s="23"/>
      <c r="I34" s="23"/>
      <c r="J34" s="23"/>
      <c r="K34" s="23"/>
      <c r="L34" s="23"/>
      <c r="M34" s="23"/>
      <c r="N34" s="23"/>
      <c r="R34" s="30" t="s">
        <v>37</v>
      </c>
      <c r="S34" s="31"/>
      <c r="T34" s="23"/>
      <c r="U34" s="23"/>
      <c r="V34" s="23"/>
      <c r="W34" s="23"/>
      <c r="X34" s="23"/>
      <c r="Y34" s="23"/>
      <c r="Z34" s="23"/>
      <c r="AA34" s="23"/>
      <c r="AB34" s="23"/>
      <c r="AC34" s="23"/>
    </row>
    <row r="35" spans="3:29" x14ac:dyDescent="0.3">
      <c r="C35" s="15" t="s">
        <v>38</v>
      </c>
      <c r="D35" s="18">
        <v>20555124.241303861</v>
      </c>
      <c r="E35" s="19">
        <v>67665825.023809969</v>
      </c>
      <c r="F35" s="19">
        <v>74550092.554454803</v>
      </c>
      <c r="G35" s="19">
        <v>0</v>
      </c>
      <c r="H35" s="19">
        <v>0</v>
      </c>
      <c r="I35" s="19">
        <v>0</v>
      </c>
      <c r="J35" s="19">
        <v>0</v>
      </c>
      <c r="K35" s="19">
        <v>0</v>
      </c>
      <c r="L35" s="19">
        <v>0</v>
      </c>
      <c r="M35" s="19">
        <v>0</v>
      </c>
      <c r="N35" s="19">
        <v>0</v>
      </c>
      <c r="R35" s="15" t="s">
        <v>38</v>
      </c>
      <c r="S35" s="18">
        <v>20555124.241303861</v>
      </c>
      <c r="T35" s="19">
        <v>67665825.023809969</v>
      </c>
      <c r="U35" s="19">
        <v>74550092.554454803</v>
      </c>
      <c r="V35" s="19">
        <v>0</v>
      </c>
      <c r="W35" s="19">
        <v>0</v>
      </c>
      <c r="X35" s="19">
        <v>0</v>
      </c>
      <c r="Y35" s="19">
        <v>0</v>
      </c>
      <c r="Z35" s="19">
        <v>0</v>
      </c>
      <c r="AA35" s="19">
        <v>0</v>
      </c>
      <c r="AB35" s="19">
        <v>0</v>
      </c>
      <c r="AC35" s="19">
        <v>0</v>
      </c>
    </row>
    <row r="36" spans="3:29" ht="15" thickBot="1" x14ac:dyDescent="0.35">
      <c r="C36" s="32" t="s">
        <v>39</v>
      </c>
      <c r="D36" s="36">
        <v>326606485</v>
      </c>
      <c r="E36" s="37">
        <v>445123900.55000001</v>
      </c>
      <c r="F36" s="37">
        <v>469282102.54999995</v>
      </c>
      <c r="G36" s="37">
        <v>459209730.76445472</v>
      </c>
      <c r="H36" s="37">
        <v>487005767.38506436</v>
      </c>
      <c r="I36" s="37">
        <v>487765370.06879717</v>
      </c>
      <c r="J36" s="38">
        <v>367699908.7308988</v>
      </c>
      <c r="K36" s="37">
        <v>216057426.5053488</v>
      </c>
      <c r="L36" s="37">
        <v>60016747.836001575</v>
      </c>
      <c r="M36" s="39">
        <v>-100567415.3912046</v>
      </c>
      <c r="N36" s="37">
        <v>-265973630.0867134</v>
      </c>
      <c r="R36" s="32" t="s">
        <v>39</v>
      </c>
      <c r="S36" s="36">
        <v>326606485</v>
      </c>
      <c r="T36" s="37">
        <v>445123900.55000001</v>
      </c>
      <c r="U36" s="37">
        <v>469282102.54999995</v>
      </c>
      <c r="V36" s="37">
        <v>459209730.76445472</v>
      </c>
      <c r="W36" s="37">
        <v>487005767.38506436</v>
      </c>
      <c r="X36" s="37">
        <v>487765370.06879717</v>
      </c>
      <c r="Y36" s="38">
        <v>367699908.7308988</v>
      </c>
      <c r="Z36" s="37">
        <v>297443555.08200669</v>
      </c>
      <c r="AA36" s="37">
        <v>230379315.1332418</v>
      </c>
      <c r="AB36" s="39">
        <v>166452006.84346244</v>
      </c>
      <c r="AC36" s="37">
        <v>106030657.98655379</v>
      </c>
    </row>
    <row r="37" spans="3:29" x14ac:dyDescent="0.3">
      <c r="I37" s="17"/>
      <c r="J37" s="17"/>
      <c r="K37" s="17"/>
      <c r="L37" s="17"/>
      <c r="M37" s="17"/>
      <c r="N37" s="17"/>
      <c r="X37" s="17"/>
      <c r="Y37" s="17"/>
      <c r="Z37" s="17"/>
      <c r="AA37" s="17"/>
      <c r="AB37" s="17"/>
      <c r="AC37" s="17"/>
    </row>
    <row r="38" spans="3:29" x14ac:dyDescent="0.3">
      <c r="D38" s="25"/>
      <c r="E38" s="25"/>
      <c r="F38" s="25"/>
      <c r="G38" s="25"/>
      <c r="H38" s="25"/>
      <c r="I38" s="25"/>
      <c r="J38" s="25"/>
      <c r="K38" s="25"/>
      <c r="L38" s="25"/>
      <c r="M38" s="25"/>
      <c r="N38" s="25"/>
      <c r="S38" s="25"/>
      <c r="T38" s="25"/>
      <c r="U38" s="25"/>
      <c r="V38" s="25"/>
      <c r="W38" s="25"/>
      <c r="X38" s="25"/>
      <c r="Y38" s="25"/>
      <c r="Z38" s="25"/>
      <c r="AA38" s="25"/>
      <c r="AB38" s="25"/>
      <c r="AC38" s="25"/>
    </row>
    <row r="39" spans="3:29" x14ac:dyDescent="0.3">
      <c r="C39" s="41" t="s">
        <v>40</v>
      </c>
      <c r="D39" s="41">
        <v>2019</v>
      </c>
      <c r="E39" s="41">
        <v>2020</v>
      </c>
      <c r="F39" s="41">
        <v>2021</v>
      </c>
      <c r="G39" s="41">
        <v>2022</v>
      </c>
      <c r="H39" s="41">
        <v>2023</v>
      </c>
      <c r="I39" s="41">
        <v>2024</v>
      </c>
      <c r="J39" s="41">
        <v>2025</v>
      </c>
      <c r="K39" s="41">
        <v>2026</v>
      </c>
      <c r="L39" s="41">
        <v>2027</v>
      </c>
      <c r="M39" s="41">
        <v>2028</v>
      </c>
      <c r="N39" s="41">
        <v>2029</v>
      </c>
      <c r="R39" s="41" t="s">
        <v>40</v>
      </c>
      <c r="S39" s="41">
        <v>2019</v>
      </c>
      <c r="T39" s="41">
        <v>2020</v>
      </c>
      <c r="U39" s="41">
        <v>2021</v>
      </c>
      <c r="V39" s="41">
        <v>2022</v>
      </c>
      <c r="W39" s="41">
        <v>2023</v>
      </c>
      <c r="X39" s="41">
        <v>2024</v>
      </c>
      <c r="Y39" s="41">
        <v>2025</v>
      </c>
      <c r="Z39" s="41">
        <v>2026</v>
      </c>
      <c r="AA39" s="41">
        <v>2027</v>
      </c>
      <c r="AB39" s="41">
        <v>2028</v>
      </c>
      <c r="AC39" s="41">
        <v>2029</v>
      </c>
    </row>
    <row r="40" spans="3:29" x14ac:dyDescent="0.3">
      <c r="C40" s="51" t="s">
        <v>41</v>
      </c>
      <c r="D40" s="51"/>
      <c r="E40" s="51"/>
      <c r="F40" s="51"/>
      <c r="G40" s="51"/>
      <c r="H40" s="51"/>
      <c r="I40" s="51"/>
      <c r="J40" s="51"/>
      <c r="K40" s="51"/>
      <c r="L40" s="51"/>
      <c r="M40" s="51"/>
      <c r="N40" s="51"/>
      <c r="R40" s="51" t="s">
        <v>41</v>
      </c>
      <c r="S40" s="51"/>
      <c r="T40" s="51"/>
      <c r="U40" s="51"/>
      <c r="V40" s="51"/>
      <c r="W40" s="51"/>
      <c r="X40" s="51"/>
      <c r="Y40" s="51"/>
      <c r="Z40" s="51"/>
      <c r="AA40" s="51"/>
      <c r="AB40" s="51"/>
      <c r="AC40" s="51"/>
    </row>
    <row r="41" spans="3:29" x14ac:dyDescent="0.3">
      <c r="C41" s="43" t="s">
        <v>42</v>
      </c>
      <c r="D41" s="44">
        <f t="shared" ref="D41:N41" si="0">D21</f>
        <v>326606485</v>
      </c>
      <c r="E41" s="44">
        <f t="shared" si="0"/>
        <v>118517415.55</v>
      </c>
      <c r="F41" s="44">
        <f t="shared" si="0"/>
        <v>124158202</v>
      </c>
      <c r="G41" s="44">
        <f t="shared" si="0"/>
        <v>130897528.7</v>
      </c>
      <c r="H41" s="44">
        <f t="shared" si="0"/>
        <v>135478942.20449999</v>
      </c>
      <c r="I41" s="44">
        <f t="shared" si="0"/>
        <v>140220705.18165749</v>
      </c>
      <c r="J41" s="44">
        <f t="shared" si="0"/>
        <v>145128429.86301547</v>
      </c>
      <c r="K41" s="44">
        <f t="shared" si="0"/>
        <v>150207924.90822101</v>
      </c>
      <c r="L41" s="44">
        <f t="shared" si="0"/>
        <v>155465202.28000873</v>
      </c>
      <c r="M41" s="44">
        <f t="shared" si="0"/>
        <v>160906484.35980904</v>
      </c>
      <c r="N41" s="44">
        <f t="shared" si="0"/>
        <v>166538211.31240234</v>
      </c>
      <c r="R41" s="43" t="s">
        <v>42</v>
      </c>
      <c r="S41" s="44">
        <f>S21</f>
        <v>326606485</v>
      </c>
      <c r="T41" s="44">
        <f t="shared" ref="T41:AC41" si="1">T21</f>
        <v>118517415.55</v>
      </c>
      <c r="U41" s="44">
        <f t="shared" si="1"/>
        <v>124158202</v>
      </c>
      <c r="V41" s="44">
        <f t="shared" si="1"/>
        <v>130897528.7</v>
      </c>
      <c r="W41" s="44">
        <f t="shared" si="1"/>
        <v>135478942.20449999</v>
      </c>
      <c r="X41" s="44">
        <f t="shared" si="1"/>
        <v>140220705.18165749</v>
      </c>
      <c r="Y41" s="44">
        <f t="shared" si="1"/>
        <v>145128429.86301547</v>
      </c>
      <c r="Z41" s="44">
        <f t="shared" si="1"/>
        <v>150207924.90822101</v>
      </c>
      <c r="AA41" s="44">
        <f t="shared" si="1"/>
        <v>155465202.28000873</v>
      </c>
      <c r="AB41" s="44">
        <f t="shared" si="1"/>
        <v>160906484.35980904</v>
      </c>
      <c r="AC41" s="44">
        <f t="shared" si="1"/>
        <v>166538211.31240234</v>
      </c>
    </row>
    <row r="42" spans="3:29" x14ac:dyDescent="0.3">
      <c r="C42" s="46" t="s">
        <v>43</v>
      </c>
      <c r="D42" s="47">
        <f t="shared" ref="D42:N42" si="2">D32</f>
        <v>373395635</v>
      </c>
      <c r="E42" s="47">
        <f t="shared" si="2"/>
        <v>447277358.81545442</v>
      </c>
      <c r="F42" s="47">
        <f t="shared" si="2"/>
        <v>474542755.31064475</v>
      </c>
      <c r="G42" s="47">
        <f t="shared" si="2"/>
        <v>344149951</v>
      </c>
      <c r="H42" s="47">
        <f t="shared" si="2"/>
        <v>473027855</v>
      </c>
      <c r="I42" s="47">
        <f t="shared" si="2"/>
        <v>474246276.28359467</v>
      </c>
      <c r="J42" s="47">
        <f t="shared" si="2"/>
        <v>197921317.15625983</v>
      </c>
      <c r="K42" s="47">
        <f t="shared" si="2"/>
        <v>136694512.45115668</v>
      </c>
      <c r="L42" s="47">
        <f t="shared" si="2"/>
        <v>144953931.36373064</v>
      </c>
      <c r="M42" s="47">
        <f t="shared" si="2"/>
        <v>153650809.9917078</v>
      </c>
      <c r="N42" s="47">
        <f t="shared" si="2"/>
        <v>162758005.14041322</v>
      </c>
      <c r="R42" s="46" t="s">
        <v>43</v>
      </c>
      <c r="S42" s="47">
        <f>S32</f>
        <v>373395635</v>
      </c>
      <c r="T42" s="47">
        <f t="shared" ref="T42:AC42" si="3">T32</f>
        <v>447277358.81545442</v>
      </c>
      <c r="U42" s="47">
        <f t="shared" si="3"/>
        <v>474542755.31064475</v>
      </c>
      <c r="V42" s="47">
        <f t="shared" si="3"/>
        <v>344149951</v>
      </c>
      <c r="W42" s="47">
        <f t="shared" si="3"/>
        <v>473027855</v>
      </c>
      <c r="X42" s="47">
        <f t="shared" si="3"/>
        <v>474246276.28359467</v>
      </c>
      <c r="Y42" s="47">
        <f t="shared" si="3"/>
        <v>197921317.15625983</v>
      </c>
      <c r="Z42" s="47">
        <f t="shared" si="3"/>
        <v>224958378.05629966</v>
      </c>
      <c r="AA42" s="47">
        <f t="shared" si="3"/>
        <v>241122474.84970704</v>
      </c>
      <c r="AB42" s="47">
        <f t="shared" si="3"/>
        <v>257838015.16474584</v>
      </c>
      <c r="AC42" s="47">
        <f t="shared" si="3"/>
        <v>275635396.27755004</v>
      </c>
    </row>
    <row r="43" spans="3:29" x14ac:dyDescent="0.3">
      <c r="C43" s="51" t="s">
        <v>44</v>
      </c>
      <c r="D43" s="165"/>
      <c r="E43" s="166"/>
      <c r="F43" s="166"/>
      <c r="G43" s="166"/>
      <c r="H43" s="166"/>
      <c r="I43" s="166"/>
      <c r="J43" s="166"/>
      <c r="K43" s="51"/>
      <c r="L43" s="51"/>
      <c r="M43" s="51"/>
      <c r="N43" s="51"/>
      <c r="R43" s="51" t="s">
        <v>44</v>
      </c>
      <c r="S43" s="165"/>
      <c r="T43" s="166"/>
      <c r="U43" s="166"/>
      <c r="V43" s="166"/>
      <c r="W43" s="166"/>
      <c r="X43" s="166"/>
      <c r="Y43" s="166"/>
      <c r="Z43" s="51"/>
      <c r="AA43" s="51"/>
      <c r="AB43" s="51"/>
      <c r="AC43" s="51"/>
    </row>
    <row r="44" spans="3:29" x14ac:dyDescent="0.3">
      <c r="C44" s="50" t="s">
        <v>45</v>
      </c>
      <c r="D44" s="44">
        <f t="shared" ref="D44:N44" si="4">D19</f>
        <v>352840510.75869614</v>
      </c>
      <c r="E44" s="44">
        <f t="shared" si="4"/>
        <v>400166658.03294832</v>
      </c>
      <c r="F44" s="44">
        <f t="shared" si="4"/>
        <v>467658487.77999997</v>
      </c>
      <c r="G44" s="44">
        <f t="shared" si="4"/>
        <v>484920459.89999998</v>
      </c>
      <c r="H44" s="44">
        <f t="shared" si="4"/>
        <v>544210760.58389032</v>
      </c>
      <c r="I44" s="44">
        <f t="shared" si="4"/>
        <v>578707378.78151941</v>
      </c>
      <c r="J44" s="44">
        <f t="shared" si="4"/>
        <v>428115208.35717368</v>
      </c>
      <c r="K44" s="44">
        <f t="shared" si="4"/>
        <v>438544919.58492768</v>
      </c>
      <c r="L44" s="44">
        <f t="shared" si="4"/>
        <v>456459812.31308657</v>
      </c>
      <c r="M44" s="44">
        <f t="shared" si="4"/>
        <v>475141457.57872301</v>
      </c>
      <c r="N44" s="44">
        <f t="shared" si="4"/>
        <v>494702431.14832437</v>
      </c>
      <c r="R44" s="50" t="s">
        <v>45</v>
      </c>
      <c r="S44" s="44">
        <f>S19</f>
        <v>352840510.75869614</v>
      </c>
      <c r="T44" s="44">
        <f t="shared" ref="T44:AC44" si="5">T19</f>
        <v>400166658.03294832</v>
      </c>
      <c r="U44" s="44">
        <f t="shared" si="5"/>
        <v>467658487.77999997</v>
      </c>
      <c r="V44" s="44">
        <f t="shared" si="5"/>
        <v>484920459.89999998</v>
      </c>
      <c r="W44" s="44">
        <f t="shared" si="5"/>
        <v>544210760.58389032</v>
      </c>
      <c r="X44" s="44">
        <f t="shared" si="5"/>
        <v>578707378.78151941</v>
      </c>
      <c r="Y44" s="44">
        <f t="shared" si="5"/>
        <v>428115208.35717368</v>
      </c>
      <c r="Z44" s="44">
        <f t="shared" si="5"/>
        <v>445422656.61341274</v>
      </c>
      <c r="AA44" s="44">
        <f t="shared" si="5"/>
        <v>463651917.07848066</v>
      </c>
      <c r="AB44" s="44">
        <f t="shared" si="5"/>
        <v>482671807.81433421</v>
      </c>
      <c r="AC44" s="44">
        <f t="shared" si="5"/>
        <v>502594956.44686103</v>
      </c>
    </row>
    <row r="45" spans="3:29" x14ac:dyDescent="0.3">
      <c r="C45" s="43" t="s">
        <v>46</v>
      </c>
      <c r="D45" s="44"/>
      <c r="E45" s="45">
        <f>SUM(E46:E50)</f>
        <v>0</v>
      </c>
      <c r="F45" s="45">
        <f>SUM(F46:F50)</f>
        <v>100000000</v>
      </c>
      <c r="G45" s="45">
        <f t="shared" ref="G45:N45" si="6">SUM(G46:G50)</f>
        <v>74749484.14000009</v>
      </c>
      <c r="H45" s="45">
        <f t="shared" si="6"/>
        <v>36500000</v>
      </c>
      <c r="I45" s="45">
        <f t="shared" si="6"/>
        <v>35000000</v>
      </c>
      <c r="J45" s="45">
        <f t="shared" si="6"/>
        <v>35000000</v>
      </c>
      <c r="K45" s="191">
        <f t="shared" si="6"/>
        <v>0</v>
      </c>
      <c r="L45" s="191">
        <f t="shared" si="6"/>
        <v>0</v>
      </c>
      <c r="M45" s="191">
        <f t="shared" si="6"/>
        <v>0</v>
      </c>
      <c r="N45" s="191">
        <f t="shared" si="6"/>
        <v>0</v>
      </c>
      <c r="R45" s="43" t="s">
        <v>46</v>
      </c>
      <c r="S45" s="44"/>
      <c r="T45" s="45">
        <v>0</v>
      </c>
      <c r="U45" s="45">
        <v>100000000</v>
      </c>
      <c r="V45" s="45">
        <v>74749484.14000009</v>
      </c>
      <c r="W45" s="45">
        <v>36500000</v>
      </c>
      <c r="X45" s="45">
        <v>35000000</v>
      </c>
      <c r="Y45" s="45">
        <v>35000000</v>
      </c>
      <c r="Z45" s="191">
        <v>0</v>
      </c>
      <c r="AA45" s="191">
        <v>0</v>
      </c>
      <c r="AB45" s="191">
        <v>0</v>
      </c>
      <c r="AC45" s="191">
        <v>0</v>
      </c>
    </row>
    <row r="46" spans="3:29" x14ac:dyDescent="0.3">
      <c r="C46" s="52" t="s">
        <v>47</v>
      </c>
      <c r="D46" s="44"/>
      <c r="E46" s="53">
        <v>0</v>
      </c>
      <c r="F46" s="53">
        <v>100000000</v>
      </c>
      <c r="G46" s="53">
        <v>50000000</v>
      </c>
      <c r="H46" s="53"/>
      <c r="I46" s="53"/>
      <c r="J46" s="53"/>
      <c r="K46" s="51"/>
      <c r="L46" s="51"/>
      <c r="M46" s="51"/>
      <c r="N46" s="51"/>
      <c r="R46" s="52" t="s">
        <v>47</v>
      </c>
      <c r="S46" s="44"/>
      <c r="T46" s="53">
        <v>0</v>
      </c>
      <c r="U46" s="53">
        <v>100000000</v>
      </c>
      <c r="V46" s="53">
        <v>50000000</v>
      </c>
      <c r="W46" s="53"/>
      <c r="X46" s="53"/>
      <c r="Y46" s="53"/>
      <c r="Z46" s="51"/>
      <c r="AA46" s="51"/>
      <c r="AB46" s="51"/>
      <c r="AC46" s="51"/>
    </row>
    <row r="47" spans="3:29" x14ac:dyDescent="0.3">
      <c r="C47" s="52" t="s">
        <v>48</v>
      </c>
      <c r="D47" s="44"/>
      <c r="E47" s="53"/>
      <c r="F47" s="53"/>
      <c r="G47" s="53">
        <v>14849484.14000009</v>
      </c>
      <c r="H47" s="53">
        <v>13500000</v>
      </c>
      <c r="I47" s="53">
        <v>20000000</v>
      </c>
      <c r="J47" s="53">
        <v>20000000</v>
      </c>
      <c r="K47" s="51"/>
      <c r="L47" s="51"/>
      <c r="M47" s="51"/>
      <c r="N47" s="51"/>
      <c r="R47" s="52" t="s">
        <v>48</v>
      </c>
      <c r="S47" s="44"/>
      <c r="T47" s="53"/>
      <c r="U47" s="53"/>
      <c r="V47" s="53">
        <v>14849484.14000009</v>
      </c>
      <c r="W47" s="53">
        <v>13500000</v>
      </c>
      <c r="X47" s="53">
        <v>20000000</v>
      </c>
      <c r="Y47" s="53">
        <v>20000000</v>
      </c>
      <c r="Z47" s="51"/>
      <c r="AA47" s="51"/>
      <c r="AB47" s="51"/>
      <c r="AC47" s="51"/>
    </row>
    <row r="48" spans="3:29" x14ac:dyDescent="0.3">
      <c r="C48" s="52" t="s">
        <v>49</v>
      </c>
      <c r="D48" s="44"/>
      <c r="E48" s="53"/>
      <c r="F48" s="53"/>
      <c r="G48" s="53"/>
      <c r="H48" s="53">
        <v>15000000</v>
      </c>
      <c r="I48" s="53">
        <f>H48</f>
        <v>15000000</v>
      </c>
      <c r="J48" s="53">
        <f>I48</f>
        <v>15000000</v>
      </c>
      <c r="K48" s="51"/>
      <c r="L48" s="51"/>
      <c r="M48" s="51"/>
      <c r="N48" s="51"/>
      <c r="R48" s="52" t="s">
        <v>49</v>
      </c>
      <c r="S48" s="44"/>
      <c r="T48" s="53"/>
      <c r="U48" s="53"/>
      <c r="V48" s="53"/>
      <c r="W48" s="53">
        <v>15000000</v>
      </c>
      <c r="X48" s="53">
        <v>15000000</v>
      </c>
      <c r="Y48" s="53">
        <v>15000000</v>
      </c>
      <c r="Z48" s="51"/>
      <c r="AA48" s="51"/>
      <c r="AB48" s="51"/>
      <c r="AC48" s="51"/>
    </row>
    <row r="49" spans="3:29" x14ac:dyDescent="0.3">
      <c r="C49" s="52" t="s">
        <v>50</v>
      </c>
      <c r="D49" s="44"/>
      <c r="E49" s="53"/>
      <c r="F49" s="53"/>
      <c r="G49" s="53">
        <v>8000000</v>
      </c>
      <c r="H49" s="53">
        <v>8000000</v>
      </c>
      <c r="I49" s="53"/>
      <c r="J49" s="53"/>
      <c r="K49" s="51"/>
      <c r="L49" s="51"/>
      <c r="M49" s="51"/>
      <c r="N49" s="51"/>
      <c r="R49" s="52" t="s">
        <v>50</v>
      </c>
      <c r="S49" s="44"/>
      <c r="T49" s="53"/>
      <c r="U49" s="53"/>
      <c r="V49" s="53">
        <v>8000000</v>
      </c>
      <c r="W49" s="53">
        <v>8000000</v>
      </c>
      <c r="X49" s="53"/>
      <c r="Y49" s="53"/>
      <c r="Z49" s="51"/>
      <c r="AA49" s="51"/>
      <c r="AB49" s="51"/>
      <c r="AC49" s="51"/>
    </row>
    <row r="50" spans="3:29" x14ac:dyDescent="0.3">
      <c r="C50" s="52" t="s">
        <v>51</v>
      </c>
      <c r="D50" s="44"/>
      <c r="E50" s="53"/>
      <c r="F50" s="53"/>
      <c r="G50" s="53">
        <v>1900000</v>
      </c>
      <c r="H50" s="53"/>
      <c r="I50" s="53"/>
      <c r="J50" s="53"/>
      <c r="K50" s="51"/>
      <c r="L50" s="51"/>
      <c r="M50" s="51"/>
      <c r="N50" s="51"/>
      <c r="R50" s="52" t="s">
        <v>51</v>
      </c>
      <c r="S50" s="44"/>
      <c r="T50" s="53"/>
      <c r="U50" s="53"/>
      <c r="V50" s="53">
        <v>1900000</v>
      </c>
      <c r="W50" s="53"/>
      <c r="X50" s="53"/>
      <c r="Y50" s="53"/>
      <c r="Z50" s="51"/>
      <c r="AA50" s="51"/>
      <c r="AB50" s="51"/>
      <c r="AC50" s="51"/>
    </row>
    <row r="51" spans="3:29" x14ac:dyDescent="0.3">
      <c r="C51" s="172" t="s">
        <v>52</v>
      </c>
      <c r="D51" s="173">
        <f>SUM(D41:D42)-SUM(D44:D45)</f>
        <v>347161609.24130386</v>
      </c>
      <c r="E51" s="173">
        <f t="shared" ref="E51:N51" si="7">SUM(E41:E42)-SUM(E44:E45)+D51</f>
        <v>512789725.57380998</v>
      </c>
      <c r="F51" s="173">
        <f t="shared" si="7"/>
        <v>543832195.10445476</v>
      </c>
      <c r="G51" s="173">
        <f>SUM(G41:G42)-SUM(G44:G45)+F51</f>
        <v>459209730.76445466</v>
      </c>
      <c r="H51" s="173">
        <f t="shared" si="7"/>
        <v>487005767.3850643</v>
      </c>
      <c r="I51" s="173">
        <f t="shared" si="7"/>
        <v>487765370.06879705</v>
      </c>
      <c r="J51" s="173">
        <f t="shared" si="7"/>
        <v>367699908.73089868</v>
      </c>
      <c r="K51" s="173">
        <f t="shared" si="7"/>
        <v>216057426.50534868</v>
      </c>
      <c r="L51" s="173">
        <f t="shared" si="7"/>
        <v>60016747.836001456</v>
      </c>
      <c r="M51" s="173">
        <f t="shared" si="7"/>
        <v>-100567415.39120471</v>
      </c>
      <c r="N51" s="173">
        <f t="shared" si="7"/>
        <v>-265973630.08671355</v>
      </c>
      <c r="R51" s="172" t="s">
        <v>52</v>
      </c>
      <c r="S51" s="173">
        <f>SUM(S41:S42)-SUM(S44:S45)</f>
        <v>347161609.24130386</v>
      </c>
      <c r="T51" s="173">
        <f t="shared" ref="T51" si="8">SUM(T41:T42)-SUM(T44:T45)+S51</f>
        <v>512789725.57380998</v>
      </c>
      <c r="U51" s="173">
        <f t="shared" ref="U51" si="9">SUM(U41:U42)-SUM(U44:U45)+T51</f>
        <v>543832195.10445476</v>
      </c>
      <c r="V51" s="173">
        <f>SUM(V41:V42)-SUM(V44:V45)+U51</f>
        <v>459209730.76445466</v>
      </c>
      <c r="W51" s="173">
        <f t="shared" ref="W51" si="10">SUM(W41:W42)-SUM(W44:W45)+V51</f>
        <v>487005767.3850643</v>
      </c>
      <c r="X51" s="173">
        <f t="shared" ref="X51" si="11">SUM(X41:X42)-SUM(X44:X45)+W51</f>
        <v>487765370.06879705</v>
      </c>
      <c r="Y51" s="173">
        <f t="shared" ref="Y51" si="12">SUM(Y41:Y42)-SUM(Y44:Y45)+X51</f>
        <v>367699908.73089868</v>
      </c>
      <c r="Z51" s="173">
        <f t="shared" ref="Z51" si="13">SUM(Z41:Z42)-SUM(Z44:Z45)+Y51</f>
        <v>297443555.08200663</v>
      </c>
      <c r="AA51" s="173">
        <f t="shared" ref="AA51" si="14">SUM(AA41:AA42)-SUM(AA44:AA45)+Z51</f>
        <v>230379315.13324177</v>
      </c>
      <c r="AB51" s="173">
        <f t="shared" ref="AB51" si="15">SUM(AB41:AB42)-SUM(AB44:AB45)+AA51</f>
        <v>166452006.84346241</v>
      </c>
      <c r="AC51" s="173">
        <f t="shared" ref="AC51" si="16">SUM(AC41:AC42)-SUM(AC44:AC45)+AB51</f>
        <v>106030657.98655373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AB82"/>
  <sheetViews>
    <sheetView showGridLines="0" workbookViewId="0">
      <selection activeCell="F27" sqref="F27"/>
    </sheetView>
  </sheetViews>
  <sheetFormatPr defaultRowHeight="14.4" x14ac:dyDescent="0.3"/>
  <cols>
    <col min="2" max="2" width="46.33203125" bestFit="1" customWidth="1"/>
    <col min="3" max="8" width="15.33203125" bestFit="1" customWidth="1"/>
    <col min="9" max="9" width="16.88671875" customWidth="1"/>
    <col min="10" max="13" width="15.33203125" bestFit="1" customWidth="1"/>
    <col min="17" max="17" width="46.44140625" bestFit="1" customWidth="1"/>
    <col min="18" max="28" width="15.33203125" bestFit="1" customWidth="1"/>
  </cols>
  <sheetData>
    <row r="3" spans="2:28" ht="18.600000000000001" thickBot="1" x14ac:dyDescent="0.4">
      <c r="B3" s="190" t="s">
        <v>134</v>
      </c>
      <c r="Q3" s="190" t="s">
        <v>166</v>
      </c>
    </row>
    <row r="4" spans="2:28" ht="15" thickBot="1" x14ac:dyDescent="0.35">
      <c r="B4" s="10"/>
      <c r="C4" s="11">
        <v>2019</v>
      </c>
      <c r="D4" s="11">
        <v>2020</v>
      </c>
      <c r="E4" s="11">
        <v>2021</v>
      </c>
      <c r="F4" s="11">
        <v>2022</v>
      </c>
      <c r="G4" s="11">
        <v>2023</v>
      </c>
      <c r="H4" s="11">
        <v>2024</v>
      </c>
      <c r="I4" s="11">
        <v>2025</v>
      </c>
      <c r="J4" s="11">
        <v>2026</v>
      </c>
      <c r="K4" s="11">
        <v>2027</v>
      </c>
      <c r="L4" s="11">
        <v>2028</v>
      </c>
      <c r="M4" s="11">
        <v>2029</v>
      </c>
      <c r="Q4" s="10"/>
      <c r="R4" s="11">
        <v>2019</v>
      </c>
      <c r="S4" s="11">
        <v>2020</v>
      </c>
      <c r="T4" s="11">
        <v>2021</v>
      </c>
      <c r="U4" s="11">
        <v>2022</v>
      </c>
      <c r="V4" s="11">
        <v>2023</v>
      </c>
      <c r="W4" s="11">
        <v>2024</v>
      </c>
      <c r="X4" s="11">
        <v>2025</v>
      </c>
      <c r="Y4" s="11">
        <v>2026</v>
      </c>
      <c r="Z4" s="11">
        <v>2027</v>
      </c>
      <c r="AA4" s="11">
        <v>2028</v>
      </c>
      <c r="AB4" s="11">
        <v>2029</v>
      </c>
    </row>
    <row r="5" spans="2:28" x14ac:dyDescent="0.3">
      <c r="B5" s="12" t="s">
        <v>17</v>
      </c>
      <c r="C5" s="13"/>
      <c r="D5" s="14"/>
      <c r="E5" s="14"/>
      <c r="F5" s="14"/>
      <c r="G5" s="14"/>
      <c r="H5" s="14"/>
      <c r="I5" s="14"/>
      <c r="J5" s="14"/>
      <c r="K5" s="14"/>
      <c r="L5" s="14"/>
      <c r="M5" s="14"/>
      <c r="Q5" s="12" t="s">
        <v>17</v>
      </c>
      <c r="R5" s="13"/>
      <c r="S5" s="14"/>
      <c r="T5" s="14"/>
      <c r="U5" s="14"/>
      <c r="V5" s="14"/>
      <c r="W5" s="14"/>
      <c r="X5" s="14"/>
      <c r="Y5" s="14"/>
      <c r="Z5" s="14"/>
      <c r="AA5" s="14"/>
      <c r="AB5" s="14"/>
    </row>
    <row r="6" spans="2:28" x14ac:dyDescent="0.3">
      <c r="B6" s="15" t="s">
        <v>18</v>
      </c>
      <c r="C6" s="16">
        <v>179707.68660000007</v>
      </c>
      <c r="D6" s="17">
        <v>197545.75718333348</v>
      </c>
      <c r="E6" s="17">
        <v>207931.65660000296</v>
      </c>
      <c r="F6" s="17">
        <v>217686.57005001121</v>
      </c>
      <c r="G6" s="17">
        <v>221351.13559708904</v>
      </c>
      <c r="H6" s="17">
        <v>229834.49685724091</v>
      </c>
      <c r="I6" s="17">
        <v>230420.17522039876</v>
      </c>
      <c r="J6" s="17">
        <v>213086.01332484247</v>
      </c>
      <c r="K6" s="17">
        <v>213530.98766562875</v>
      </c>
      <c r="L6" s="17">
        <v>214120.38313576696</v>
      </c>
      <c r="M6" s="17">
        <v>214726.07492699716</v>
      </c>
      <c r="Q6" s="15" t="s">
        <v>18</v>
      </c>
      <c r="R6" s="16">
        <v>179707.68660000007</v>
      </c>
      <c r="S6" s="17">
        <v>197545.75718333348</v>
      </c>
      <c r="T6" s="17">
        <v>207931.65660000296</v>
      </c>
      <c r="U6" s="17">
        <v>217686.57005001121</v>
      </c>
      <c r="V6" s="17">
        <v>221351.13559708904</v>
      </c>
      <c r="W6" s="17">
        <v>229834.49685724091</v>
      </c>
      <c r="X6" s="17">
        <v>230420.17522039876</v>
      </c>
      <c r="Y6" s="17">
        <v>230881.40804007638</v>
      </c>
      <c r="Z6" s="17">
        <v>231364.35854798774</v>
      </c>
      <c r="AA6" s="17">
        <v>232004.05575201256</v>
      </c>
      <c r="AB6" s="17">
        <v>232661.4400805007</v>
      </c>
    </row>
    <row r="7" spans="2:28" x14ac:dyDescent="0.3">
      <c r="B7" s="15" t="s">
        <v>19</v>
      </c>
      <c r="C7" s="16">
        <v>113587.63664618076</v>
      </c>
      <c r="D7" s="17">
        <v>124638.10534808908</v>
      </c>
      <c r="E7" s="17">
        <v>147890.7236016978</v>
      </c>
      <c r="F7" s="17">
        <v>156261.42778575671</v>
      </c>
      <c r="G7" s="17">
        <v>158736.80806893689</v>
      </c>
      <c r="H7" s="17">
        <v>166885.83402333857</v>
      </c>
      <c r="I7" s="17">
        <v>167620.96827780237</v>
      </c>
      <c r="J7" s="17">
        <v>130737.89619412662</v>
      </c>
      <c r="K7" s="17">
        <v>131031.53228180722</v>
      </c>
      <c r="L7" s="17">
        <v>131393.20995874042</v>
      </c>
      <c r="M7" s="17">
        <v>131878.38232878491</v>
      </c>
      <c r="Q7" s="15" t="s">
        <v>19</v>
      </c>
      <c r="R7" s="16">
        <v>113587.63664618076</v>
      </c>
      <c r="S7" s="17">
        <v>124638.10534808908</v>
      </c>
      <c r="T7" s="17">
        <v>147890.7236016978</v>
      </c>
      <c r="U7" s="17">
        <v>156261.42778575671</v>
      </c>
      <c r="V7" s="17">
        <v>158736.80806893689</v>
      </c>
      <c r="W7" s="17">
        <v>166885.83402333857</v>
      </c>
      <c r="X7" s="17">
        <v>167620.96827780237</v>
      </c>
      <c r="Y7" s="17">
        <v>174421.57391466075</v>
      </c>
      <c r="Z7" s="17">
        <v>178866.06638423089</v>
      </c>
      <c r="AA7" s="17">
        <v>179524.86452414285</v>
      </c>
      <c r="AB7" s="17">
        <v>184842.16820392778</v>
      </c>
    </row>
    <row r="8" spans="2:28" x14ac:dyDescent="0.3">
      <c r="B8" s="15" t="s">
        <v>20</v>
      </c>
      <c r="C8" s="18">
        <v>798.98019597926475</v>
      </c>
      <c r="D8" s="19">
        <v>748.95543922075569</v>
      </c>
      <c r="E8" s="19">
        <v>633.34539964004625</v>
      </c>
      <c r="F8" s="19">
        <v>659.34288278040924</v>
      </c>
      <c r="G8" s="19">
        <v>720.73407575286672</v>
      </c>
      <c r="H8" s="19">
        <v>756.89908937244934</v>
      </c>
      <c r="I8" s="19">
        <v>805.43600557594664</v>
      </c>
      <c r="J8" s="19">
        <v>829.25116321673522</v>
      </c>
      <c r="K8" s="19">
        <v>880.38252276109745</v>
      </c>
      <c r="L8" s="19">
        <v>931.5920861262706</v>
      </c>
      <c r="M8" s="19">
        <v>986.99521724224803</v>
      </c>
      <c r="Q8" s="15" t="s">
        <v>20</v>
      </c>
      <c r="R8" s="18">
        <v>798.98019597926475</v>
      </c>
      <c r="S8" s="19">
        <v>748.95543922075569</v>
      </c>
      <c r="T8" s="19">
        <v>633.34539964004625</v>
      </c>
      <c r="U8" s="19">
        <v>659.34288278040924</v>
      </c>
      <c r="V8" s="19">
        <v>720.73407575286672</v>
      </c>
      <c r="W8" s="19">
        <v>756.89908937244934</v>
      </c>
      <c r="X8" s="19">
        <v>805.43600557594664</v>
      </c>
      <c r="Y8" s="19">
        <v>854.54207918067277</v>
      </c>
      <c r="Z8" s="19">
        <v>904.74207752821565</v>
      </c>
      <c r="AA8" s="19">
        <v>954.84845011650361</v>
      </c>
      <c r="AB8" s="19">
        <v>1008.7353794828203</v>
      </c>
    </row>
    <row r="9" spans="2:28" x14ac:dyDescent="0.3">
      <c r="B9" s="15" t="s">
        <v>21</v>
      </c>
      <c r="C9" s="18">
        <v>863.33978010099588</v>
      </c>
      <c r="D9" s="19">
        <v>814.5117758277637</v>
      </c>
      <c r="E9" s="19">
        <v>708.94852301958747</v>
      </c>
      <c r="F9" s="19">
        <v>721.19854726873064</v>
      </c>
      <c r="G9" s="19">
        <v>793.75033446714906</v>
      </c>
      <c r="H9" s="19">
        <v>834.96766895351902</v>
      </c>
      <c r="I9" s="19">
        <v>889.45736678423873</v>
      </c>
      <c r="J9" s="19">
        <v>929.85093508730779</v>
      </c>
      <c r="K9" s="19">
        <v>987.1552001833096</v>
      </c>
      <c r="L9" s="19">
        <v>1044.5754527077518</v>
      </c>
      <c r="M9" s="19">
        <v>1106.5136615550955</v>
      </c>
      <c r="Q9" s="15" t="s">
        <v>21</v>
      </c>
      <c r="R9" s="18">
        <v>863.33978010099588</v>
      </c>
      <c r="S9" s="19">
        <v>814.5117758277637</v>
      </c>
      <c r="T9" s="19">
        <v>708.94852301958747</v>
      </c>
      <c r="U9" s="19">
        <v>721.19854726873064</v>
      </c>
      <c r="V9" s="19">
        <v>793.75033446714906</v>
      </c>
      <c r="W9" s="19">
        <v>834.96766895351902</v>
      </c>
      <c r="X9" s="19">
        <v>889.45736678423873</v>
      </c>
      <c r="Y9" s="19">
        <v>952.31334640790112</v>
      </c>
      <c r="Z9" s="19">
        <v>1005.3079638625326</v>
      </c>
      <c r="AA9" s="19">
        <v>1061.7007905717635</v>
      </c>
      <c r="AB9" s="19">
        <v>1110.8460733408199</v>
      </c>
    </row>
    <row r="10" spans="2:28" x14ac:dyDescent="0.3">
      <c r="B10" s="15" t="s">
        <v>22</v>
      </c>
      <c r="C10" s="18">
        <v>114.67381481828862</v>
      </c>
      <c r="D10" s="19">
        <v>79.902279679189917</v>
      </c>
      <c r="E10" s="19">
        <v>111.8939618733765</v>
      </c>
      <c r="F10" s="19">
        <v>160.87526571381218</v>
      </c>
      <c r="G10" s="19">
        <v>190.92579687368686</v>
      </c>
      <c r="H10" s="19">
        <v>221.25904404785254</v>
      </c>
      <c r="I10" s="19">
        <v>236.70571793308045</v>
      </c>
      <c r="J10" s="19">
        <v>239.34670587598097</v>
      </c>
      <c r="K10" s="19">
        <v>256.42052797621869</v>
      </c>
      <c r="L10" s="19">
        <v>274.33852665476934</v>
      </c>
      <c r="M10" s="19">
        <v>294.30424452565313</v>
      </c>
      <c r="Q10" s="15" t="s">
        <v>22</v>
      </c>
      <c r="R10" s="18">
        <v>114.67381481828862</v>
      </c>
      <c r="S10" s="19">
        <v>79.902279679189917</v>
      </c>
      <c r="T10" s="19">
        <v>111.8939618733765</v>
      </c>
      <c r="U10" s="19">
        <v>160.87526571381218</v>
      </c>
      <c r="V10" s="19">
        <v>190.92579687368686</v>
      </c>
      <c r="W10" s="19">
        <v>221.25904404785254</v>
      </c>
      <c r="X10" s="19">
        <v>236.70571793308045</v>
      </c>
      <c r="Y10" s="19">
        <v>284.67691262534288</v>
      </c>
      <c r="Z10" s="19">
        <v>312.75506586791465</v>
      </c>
      <c r="AA10" s="19">
        <v>330.27730745186841</v>
      </c>
      <c r="AB10" s="19">
        <v>356.71711577903221</v>
      </c>
    </row>
    <row r="11" spans="2:28" x14ac:dyDescent="0.3">
      <c r="B11" s="15" t="s">
        <v>23</v>
      </c>
      <c r="C11" s="18">
        <v>748.66596528270691</v>
      </c>
      <c r="D11" s="19">
        <v>743.26848160820828</v>
      </c>
      <c r="E11" s="19">
        <v>598.85187159499526</v>
      </c>
      <c r="F11" s="19">
        <v>554.41992279605677</v>
      </c>
      <c r="G11" s="19">
        <v>596.66050835736132</v>
      </c>
      <c r="H11" s="19">
        <v>613.70862490566662</v>
      </c>
      <c r="I11" s="19">
        <v>652.75164885115782</v>
      </c>
      <c r="J11" s="19">
        <v>690.50422921132667</v>
      </c>
      <c r="K11" s="19">
        <v>730.73467220709063</v>
      </c>
      <c r="L11" s="19">
        <v>770.23692605298311</v>
      </c>
      <c r="M11" s="19">
        <v>812.20941702944231</v>
      </c>
      <c r="Q11" s="15" t="s">
        <v>23</v>
      </c>
      <c r="R11" s="18">
        <v>748.66596528270691</v>
      </c>
      <c r="S11" s="19">
        <v>743.26848160820828</v>
      </c>
      <c r="T11" s="19">
        <v>598.85187159499526</v>
      </c>
      <c r="U11" s="19">
        <v>554.41992279605677</v>
      </c>
      <c r="V11" s="19">
        <v>596.66050835736132</v>
      </c>
      <c r="W11" s="19">
        <v>613.70862490566662</v>
      </c>
      <c r="X11" s="19">
        <v>652.75164885115782</v>
      </c>
      <c r="Y11" s="19">
        <v>667.63643378255767</v>
      </c>
      <c r="Z11" s="19">
        <v>692.55289799461832</v>
      </c>
      <c r="AA11" s="19">
        <v>731.42348311989599</v>
      </c>
      <c r="AB11" s="19">
        <v>754.12895756178898</v>
      </c>
    </row>
    <row r="12" spans="2:28" x14ac:dyDescent="0.3">
      <c r="B12" s="15" t="s">
        <v>24</v>
      </c>
      <c r="C12" s="20">
        <v>1722994591.90378</v>
      </c>
      <c r="D12" s="21">
        <v>1775435632.0492835</v>
      </c>
      <c r="E12" s="21">
        <v>1580310697.7657487</v>
      </c>
      <c r="F12" s="21">
        <v>1722361087.6722469</v>
      </c>
      <c r="G12" s="21">
        <v>1914423673.5769854</v>
      </c>
      <c r="H12" s="21">
        <v>2087538256.5314488</v>
      </c>
      <c r="I12" s="21">
        <v>2227064466.403532</v>
      </c>
      <c r="J12" s="21">
        <v>2120421892.9781084</v>
      </c>
      <c r="K12" s="21">
        <v>2255867395.3048201</v>
      </c>
      <c r="L12" s="21">
        <v>2393674252.8912659</v>
      </c>
      <c r="M12" s="21">
        <v>2543203307.6417613</v>
      </c>
      <c r="Q12" s="15" t="s">
        <v>24</v>
      </c>
      <c r="R12" s="20">
        <v>1722994591.90378</v>
      </c>
      <c r="S12" s="21">
        <v>1775435632.0492835</v>
      </c>
      <c r="T12" s="21">
        <v>1580310697.7657487</v>
      </c>
      <c r="U12" s="21">
        <v>1722361087.6722469</v>
      </c>
      <c r="V12" s="21">
        <v>1914423673.5769854</v>
      </c>
      <c r="W12" s="21">
        <v>2087538256.5314488</v>
      </c>
      <c r="X12" s="21">
        <v>2227064466.403532</v>
      </c>
      <c r="Y12" s="21">
        <v>2367574541.6487379</v>
      </c>
      <c r="Z12" s="21">
        <v>2511900845.0242729</v>
      </c>
      <c r="AA12" s="21">
        <v>2658344556.666625</v>
      </c>
      <c r="AB12" s="21">
        <v>2816325912.60748</v>
      </c>
    </row>
    <row r="13" spans="2:28" x14ac:dyDescent="0.3">
      <c r="B13" s="15" t="s">
        <v>25</v>
      </c>
      <c r="C13" s="20">
        <v>1020470371.6067315</v>
      </c>
      <c r="D13" s="21">
        <v>1111674903.7511768</v>
      </c>
      <c r="E13" s="21">
        <v>1062775639.4449785</v>
      </c>
      <c r="F13" s="21">
        <v>1039613384.7477701</v>
      </c>
      <c r="G13" s="21">
        <v>1136543815.1692414</v>
      </c>
      <c r="H13" s="21">
        <v>1229031308.5763812</v>
      </c>
      <c r="I13" s="21">
        <v>1312978361.1043575</v>
      </c>
      <c r="J13" s="21">
        <v>1083300842.8828301</v>
      </c>
      <c r="K13" s="21">
        <v>1148991405.4888706</v>
      </c>
      <c r="L13" s="21">
        <v>1214446825.7142532</v>
      </c>
      <c r="M13" s="21">
        <v>1285354368.3605795</v>
      </c>
      <c r="Q13" s="15" t="s">
        <v>25</v>
      </c>
      <c r="R13" s="20">
        <v>1020470371.6067315</v>
      </c>
      <c r="S13" s="21">
        <v>1111674903.7511768</v>
      </c>
      <c r="T13" s="21">
        <v>1062775639.4449785</v>
      </c>
      <c r="U13" s="21">
        <v>1039613384.7477701</v>
      </c>
      <c r="V13" s="21">
        <v>1136543815.1692414</v>
      </c>
      <c r="W13" s="21">
        <v>1229031308.5763812</v>
      </c>
      <c r="X13" s="21">
        <v>1312978361.1043575</v>
      </c>
      <c r="Y13" s="21">
        <v>1397402370.9974988</v>
      </c>
      <c r="Z13" s="21">
        <v>1486490551.5275626</v>
      </c>
      <c r="AA13" s="21">
        <v>1575704420.6025121</v>
      </c>
      <c r="AB13" s="21">
        <v>1672737979.4530671</v>
      </c>
    </row>
    <row r="14" spans="2:28" x14ac:dyDescent="0.3">
      <c r="B14" s="12" t="s">
        <v>26</v>
      </c>
      <c r="C14" s="22"/>
      <c r="D14" s="23"/>
      <c r="E14" s="23"/>
      <c r="F14" s="23"/>
      <c r="G14" s="23"/>
      <c r="H14" s="23"/>
      <c r="I14" s="23"/>
      <c r="J14" s="23"/>
      <c r="K14" s="23"/>
      <c r="L14" s="23"/>
      <c r="M14" s="23"/>
      <c r="Q14" s="12" t="s">
        <v>26</v>
      </c>
      <c r="R14" s="22"/>
      <c r="S14" s="23"/>
      <c r="T14" s="23"/>
      <c r="U14" s="23"/>
      <c r="V14" s="23"/>
      <c r="W14" s="23"/>
      <c r="X14" s="23"/>
      <c r="Y14" s="23"/>
      <c r="Z14" s="23"/>
      <c r="AA14" s="23"/>
      <c r="AB14" s="23"/>
    </row>
    <row r="15" spans="2:28" x14ac:dyDescent="0.3">
      <c r="B15" s="15" t="s">
        <v>12</v>
      </c>
      <c r="C15" s="20">
        <v>20000</v>
      </c>
      <c r="D15" s="21">
        <v>20000</v>
      </c>
      <c r="E15" s="21">
        <v>20000</v>
      </c>
      <c r="F15" s="21">
        <v>20000</v>
      </c>
      <c r="G15" s="21">
        <v>18500</v>
      </c>
      <c r="H15" s="21">
        <v>20000</v>
      </c>
      <c r="I15" s="21">
        <v>22500</v>
      </c>
      <c r="J15" s="21">
        <v>25000</v>
      </c>
      <c r="K15" s="21">
        <v>27500</v>
      </c>
      <c r="L15" s="21">
        <v>30000</v>
      </c>
      <c r="M15" s="21">
        <v>32500</v>
      </c>
      <c r="Q15" s="15" t="s">
        <v>12</v>
      </c>
      <c r="R15" s="20">
        <v>20000</v>
      </c>
      <c r="S15" s="21">
        <v>20000</v>
      </c>
      <c r="T15" s="21">
        <v>20000</v>
      </c>
      <c r="U15" s="21">
        <v>20000</v>
      </c>
      <c r="V15" s="21">
        <v>18500</v>
      </c>
      <c r="W15" s="21">
        <v>20000</v>
      </c>
      <c r="X15" s="21">
        <v>22500</v>
      </c>
      <c r="Y15" s="21">
        <v>25000</v>
      </c>
      <c r="Z15" s="21">
        <v>27500</v>
      </c>
      <c r="AA15" s="21">
        <v>30000</v>
      </c>
      <c r="AB15" s="21">
        <v>32500</v>
      </c>
    </row>
    <row r="16" spans="2:28" x14ac:dyDescent="0.3">
      <c r="B16" s="15" t="s">
        <v>27</v>
      </c>
      <c r="C16" s="20">
        <v>352840510.75869614</v>
      </c>
      <c r="D16" s="21">
        <v>400166658.03294832</v>
      </c>
      <c r="E16" s="21">
        <v>467658487.77999997</v>
      </c>
      <c r="F16" s="21">
        <v>484920459.89999998</v>
      </c>
      <c r="G16" s="21">
        <v>544210760.58389032</v>
      </c>
      <c r="H16" s="21">
        <v>578707378.78151941</v>
      </c>
      <c r="I16" s="21">
        <v>582935833.56986165</v>
      </c>
      <c r="J16" s="21">
        <v>581777672.07457829</v>
      </c>
      <c r="K16" s="21">
        <v>588302392.81359255</v>
      </c>
      <c r="L16" s="21">
        <v>595938838.16884375</v>
      </c>
      <c r="M16" s="21">
        <v>606162376.32415831</v>
      </c>
      <c r="Q16" s="15" t="s">
        <v>27</v>
      </c>
      <c r="R16" s="20">
        <v>352840510.75869614</v>
      </c>
      <c r="S16" s="21">
        <v>400166658.03294832</v>
      </c>
      <c r="T16" s="21">
        <v>467658487.77999997</v>
      </c>
      <c r="U16" s="21">
        <v>484920459.89999998</v>
      </c>
      <c r="V16" s="21">
        <v>544210760.58389032</v>
      </c>
      <c r="W16" s="21">
        <v>578707378.78151941</v>
      </c>
      <c r="X16" s="21">
        <v>582935833.56986165</v>
      </c>
      <c r="Y16" s="21">
        <v>588325402.49240685</v>
      </c>
      <c r="Z16" s="21">
        <v>594983433.39896393</v>
      </c>
      <c r="AA16" s="21">
        <v>602778199.43952203</v>
      </c>
      <c r="AB16" s="21">
        <v>613182238.00891542</v>
      </c>
    </row>
    <row r="17" spans="2:28" x14ac:dyDescent="0.3">
      <c r="B17" s="15" t="s">
        <v>28</v>
      </c>
      <c r="C17" s="24">
        <v>2.75E-2</v>
      </c>
      <c r="D17" s="25">
        <v>0.01</v>
      </c>
      <c r="E17" s="25">
        <v>0.01</v>
      </c>
      <c r="F17" s="25">
        <v>0.01</v>
      </c>
      <c r="G17" s="25">
        <v>0.01</v>
      </c>
      <c r="H17" s="25">
        <v>0.01</v>
      </c>
      <c r="I17" s="25">
        <v>0.01</v>
      </c>
      <c r="J17" s="25">
        <v>0.01</v>
      </c>
      <c r="K17" s="25">
        <v>0.01</v>
      </c>
      <c r="L17" s="25">
        <v>0.01</v>
      </c>
      <c r="M17" s="25">
        <v>0.01</v>
      </c>
      <c r="Q17" s="15" t="s">
        <v>28</v>
      </c>
      <c r="R17" s="24">
        <v>2.75E-2</v>
      </c>
      <c r="S17" s="25">
        <v>0.01</v>
      </c>
      <c r="T17" s="25">
        <v>0.01</v>
      </c>
      <c r="U17" s="25">
        <v>0.01</v>
      </c>
      <c r="V17" s="25">
        <v>0.01</v>
      </c>
      <c r="W17" s="25">
        <v>0.01</v>
      </c>
      <c r="X17" s="25">
        <v>0.01</v>
      </c>
      <c r="Y17" s="25">
        <v>0.01</v>
      </c>
      <c r="Z17" s="25">
        <v>0.01</v>
      </c>
      <c r="AA17" s="25">
        <v>0.01</v>
      </c>
      <c r="AB17" s="25">
        <v>0.01</v>
      </c>
    </row>
    <row r="18" spans="2:28" x14ac:dyDescent="0.3">
      <c r="B18" s="15" t="s">
        <v>29</v>
      </c>
      <c r="C18" s="20">
        <v>326606485</v>
      </c>
      <c r="D18" s="21">
        <v>118517415.55</v>
      </c>
      <c r="E18" s="21">
        <v>124158202</v>
      </c>
      <c r="F18" s="21">
        <v>130897528.7</v>
      </c>
      <c r="G18" s="21">
        <v>135478942.20449999</v>
      </c>
      <c r="H18" s="21">
        <v>140220705.18165749</v>
      </c>
      <c r="I18" s="21">
        <v>145128429.86301547</v>
      </c>
      <c r="J18" s="21">
        <v>150207924.90822101</v>
      </c>
      <c r="K18" s="21">
        <v>155465202.28000873</v>
      </c>
      <c r="L18" s="21">
        <v>160906484.35980904</v>
      </c>
      <c r="M18" s="21">
        <v>166538211.31240234</v>
      </c>
      <c r="Q18" s="15" t="s">
        <v>29</v>
      </c>
      <c r="R18" s="20">
        <v>326606485</v>
      </c>
      <c r="S18" s="21">
        <v>118517415.55</v>
      </c>
      <c r="T18" s="21">
        <v>124158202</v>
      </c>
      <c r="U18" s="21">
        <v>130897528.7</v>
      </c>
      <c r="V18" s="21">
        <v>135478942.20449999</v>
      </c>
      <c r="W18" s="21">
        <v>140220705.18165749</v>
      </c>
      <c r="X18" s="21">
        <v>145128429.86301547</v>
      </c>
      <c r="Y18" s="21">
        <v>150207924.90822101</v>
      </c>
      <c r="Z18" s="21">
        <v>155465202.28000873</v>
      </c>
      <c r="AA18" s="21">
        <v>160906484.35980904</v>
      </c>
      <c r="AB18" s="21">
        <v>166538211.31240234</v>
      </c>
    </row>
    <row r="19" spans="2:28" x14ac:dyDescent="0.3">
      <c r="B19" s="15" t="s">
        <v>30</v>
      </c>
      <c r="C19" s="163">
        <v>0.498</v>
      </c>
      <c r="D19" s="164">
        <v>0.57399999999999995</v>
      </c>
      <c r="E19" s="164">
        <v>0.47139999999999999</v>
      </c>
      <c r="F19" s="164">
        <v>0.42499999999999999</v>
      </c>
      <c r="G19" s="164">
        <v>0.48312062571961167</v>
      </c>
      <c r="H19" s="164">
        <v>0.49253731343283591</v>
      </c>
      <c r="I19" s="164">
        <v>0.47220454150856195</v>
      </c>
      <c r="J19" s="164">
        <v>0.46043359198709238</v>
      </c>
      <c r="K19" s="164">
        <v>0.44313190179038897</v>
      </c>
      <c r="L19" s="164">
        <v>0.42713315319556733</v>
      </c>
      <c r="M19" s="164">
        <v>0.41339913061076322</v>
      </c>
      <c r="Q19" s="15" t="s">
        <v>30</v>
      </c>
      <c r="R19" s="163">
        <v>0.498</v>
      </c>
      <c r="S19" s="164">
        <v>0.57399999999999995</v>
      </c>
      <c r="T19" s="164">
        <v>0.47139999999999999</v>
      </c>
      <c r="U19" s="164">
        <v>0.42499999999999999</v>
      </c>
      <c r="V19" s="164">
        <v>0.48312062571961167</v>
      </c>
      <c r="W19" s="164">
        <v>0.49253731343283591</v>
      </c>
      <c r="X19" s="164">
        <v>0.47220454150856195</v>
      </c>
      <c r="Y19" s="164">
        <v>0.45357223302622457</v>
      </c>
      <c r="Z19" s="164">
        <v>0.43655571740472798</v>
      </c>
      <c r="AA19" s="164">
        <v>0.42082323386467102</v>
      </c>
      <c r="AB19" s="164">
        <v>0.40731306651056265</v>
      </c>
    </row>
    <row r="20" spans="2:28" x14ac:dyDescent="0.3">
      <c r="B20" s="15" t="s">
        <v>31</v>
      </c>
      <c r="C20" s="18">
        <v>528.96689817908111</v>
      </c>
      <c r="D20" s="19">
        <v>471.70750048757986</v>
      </c>
      <c r="E20" s="19">
        <v>425.90984444348197</v>
      </c>
      <c r="F20" s="19">
        <v>456.59776473642245</v>
      </c>
      <c r="G20" s="19">
        <v>480.52016792104956</v>
      </c>
      <c r="H20" s="19">
        <v>501.04274770831813</v>
      </c>
      <c r="I20" s="19">
        <v>540.20467609650871</v>
      </c>
      <c r="J20" s="19">
        <v>561.61222592668958</v>
      </c>
      <c r="K20" s="19">
        <v>603.37119424917626</v>
      </c>
      <c r="L20" s="19">
        <v>645.62521392316671</v>
      </c>
      <c r="M20" s="19">
        <v>690.55422539784774</v>
      </c>
      <c r="Q20" s="15" t="s">
        <v>31</v>
      </c>
      <c r="R20" s="18">
        <v>528.96689817908111</v>
      </c>
      <c r="S20" s="19">
        <v>471.70750048757986</v>
      </c>
      <c r="T20" s="19">
        <v>425.90984444348197</v>
      </c>
      <c r="U20" s="19">
        <v>456.59776473642245</v>
      </c>
      <c r="V20" s="19">
        <v>480.52016792104956</v>
      </c>
      <c r="W20" s="19">
        <v>501.04274770831813</v>
      </c>
      <c r="X20" s="19">
        <v>540.20467609650871</v>
      </c>
      <c r="Y20" s="19">
        <v>578.4727990719897</v>
      </c>
      <c r="Z20" s="19">
        <v>619.52680994940295</v>
      </c>
      <c r="AA20" s="19">
        <v>660.83636857994622</v>
      </c>
      <c r="AB20" s="19">
        <v>704.62477443824389</v>
      </c>
    </row>
    <row r="21" spans="2:28" x14ac:dyDescent="0.3">
      <c r="B21" s="15" t="s">
        <v>23</v>
      </c>
      <c r="C21" s="18">
        <v>461.66914864284746</v>
      </c>
      <c r="D21" s="19">
        <v>434.279299144383</v>
      </c>
      <c r="E21" s="19">
        <v>404.45418823191329</v>
      </c>
      <c r="F21" s="19">
        <v>366.47795065881633</v>
      </c>
      <c r="G21" s="19">
        <v>391.76996034359325</v>
      </c>
      <c r="H21" s="19">
        <v>402.90721325413625</v>
      </c>
      <c r="I21" s="19">
        <v>432.51129175855527</v>
      </c>
      <c r="J21" s="19">
        <v>440.73537743499605</v>
      </c>
      <c r="K21" s="19">
        <v>474.59550051570699</v>
      </c>
      <c r="L21" s="19">
        <v>508.71223148084391</v>
      </c>
      <c r="M21" s="19">
        <v>541.28750659880109</v>
      </c>
      <c r="Q21" s="15" t="s">
        <v>23</v>
      </c>
      <c r="R21" s="18">
        <v>461.66914864284746</v>
      </c>
      <c r="S21" s="19">
        <v>434.279299144383</v>
      </c>
      <c r="T21" s="19">
        <v>404.45418823191329</v>
      </c>
      <c r="U21" s="19">
        <v>366.47795065881633</v>
      </c>
      <c r="V21" s="19">
        <v>391.76996034359325</v>
      </c>
      <c r="W21" s="19">
        <v>402.90721325413625</v>
      </c>
      <c r="X21" s="19">
        <v>432.51129175855527</v>
      </c>
      <c r="Y21" s="19">
        <v>447.37555501449538</v>
      </c>
      <c r="Z21" s="19">
        <v>481.98348699370837</v>
      </c>
      <c r="AA21" s="19">
        <v>515.55665928574865</v>
      </c>
      <c r="AB21" s="19">
        <v>551.7139723166456</v>
      </c>
    </row>
    <row r="22" spans="2:28" x14ac:dyDescent="0.3">
      <c r="B22" s="15" t="s">
        <v>32</v>
      </c>
      <c r="C22" s="28">
        <v>6.3829787234042756E-2</v>
      </c>
      <c r="D22" s="29">
        <v>6.3829787234042534E-2</v>
      </c>
      <c r="E22" s="29">
        <v>6.3829787234042534E-2</v>
      </c>
      <c r="F22" s="29">
        <v>6.38297872340432E-2</v>
      </c>
      <c r="G22" s="29">
        <v>6.3829787234042534E-2</v>
      </c>
      <c r="H22" s="29">
        <v>6.3829787234042978E-2</v>
      </c>
      <c r="I22" s="29">
        <v>6.3829787234043867E-2</v>
      </c>
      <c r="J22" s="29">
        <v>6.3829787234042978E-2</v>
      </c>
      <c r="K22" s="29">
        <v>6.3829787234043422E-2</v>
      </c>
      <c r="L22" s="29">
        <v>6.3829787234042978E-2</v>
      </c>
      <c r="M22" s="29">
        <v>6.3829787234043645E-2</v>
      </c>
      <c r="Q22" s="15" t="s">
        <v>32</v>
      </c>
      <c r="R22" s="28">
        <v>6.3829787234042756E-2</v>
      </c>
      <c r="S22" s="29">
        <v>6.3829787234042534E-2</v>
      </c>
      <c r="T22" s="29">
        <v>6.3829787234042534E-2</v>
      </c>
      <c r="U22" s="29">
        <v>6.38297872340432E-2</v>
      </c>
      <c r="V22" s="29">
        <v>6.3829787234042534E-2</v>
      </c>
      <c r="W22" s="29">
        <v>6.3829787234042978E-2</v>
      </c>
      <c r="X22" s="29">
        <v>6.3829787234043867E-2</v>
      </c>
      <c r="Y22" s="29">
        <v>6.3829787234042756E-2</v>
      </c>
      <c r="Z22" s="29">
        <v>6.3829787234043867E-2</v>
      </c>
      <c r="AA22" s="29">
        <v>6.3829787234043867E-2</v>
      </c>
      <c r="AB22" s="29">
        <v>6.38297872340432E-2</v>
      </c>
    </row>
    <row r="23" spans="2:28" x14ac:dyDescent="0.3">
      <c r="B23" s="15" t="s">
        <v>18</v>
      </c>
      <c r="C23" s="16">
        <v>191178.3900000001</v>
      </c>
      <c r="D23" s="17">
        <v>210155.06083333347</v>
      </c>
      <c r="E23" s="17">
        <v>221203.89000000316</v>
      </c>
      <c r="F23" s="17">
        <v>231581.45750001207</v>
      </c>
      <c r="G23" s="17">
        <v>235479.93148626495</v>
      </c>
      <c r="H23" s="17">
        <v>244504.78389068192</v>
      </c>
      <c r="I23" s="17">
        <v>245127.84597914791</v>
      </c>
      <c r="J23" s="17">
        <v>226687.2482179176</v>
      </c>
      <c r="K23" s="17">
        <v>227160.62517620096</v>
      </c>
      <c r="L23" s="17">
        <v>227787.64163379473</v>
      </c>
      <c r="M23" s="17">
        <v>228431.99460318868</v>
      </c>
      <c r="Q23" s="15" t="s">
        <v>18</v>
      </c>
      <c r="R23" s="16">
        <v>191178.3900000001</v>
      </c>
      <c r="S23" s="17">
        <v>210155.06083333347</v>
      </c>
      <c r="T23" s="17">
        <v>221203.89000000316</v>
      </c>
      <c r="U23" s="17">
        <v>231581.45750001207</v>
      </c>
      <c r="V23" s="17">
        <v>235479.93148626495</v>
      </c>
      <c r="W23" s="17">
        <v>244504.78389068192</v>
      </c>
      <c r="X23" s="17">
        <v>245127.84597914791</v>
      </c>
      <c r="Y23" s="17">
        <v>245618.51919157067</v>
      </c>
      <c r="Z23" s="17">
        <v>246132.29632764682</v>
      </c>
      <c r="AA23" s="17">
        <v>246812.82526809876</v>
      </c>
      <c r="AB23" s="17">
        <v>247512.17029840517</v>
      </c>
    </row>
    <row r="24" spans="2:28" x14ac:dyDescent="0.3">
      <c r="B24" s="15" t="s">
        <v>19</v>
      </c>
      <c r="C24" s="16">
        <v>113296.45368191563</v>
      </c>
      <c r="D24" s="17">
        <v>122984.13746140384</v>
      </c>
      <c r="E24" s="17">
        <v>137950.61418623573</v>
      </c>
      <c r="F24" s="17">
        <v>151460.42759878287</v>
      </c>
      <c r="G24" s="17">
        <v>148220.01016663268</v>
      </c>
      <c r="H24" s="17">
        <v>155121.46080488421</v>
      </c>
      <c r="I24" s="17">
        <v>157012.70224666322</v>
      </c>
      <c r="J24" s="17">
        <v>128150.77894393705</v>
      </c>
      <c r="K24" s="17">
        <v>128572.2580375368</v>
      </c>
      <c r="L24" s="17">
        <v>128927.14754233982</v>
      </c>
      <c r="M24" s="17">
        <v>130130.12287725456</v>
      </c>
      <c r="Q24" s="15" t="s">
        <v>19</v>
      </c>
      <c r="R24" s="16">
        <v>113296.45368191563</v>
      </c>
      <c r="S24" s="17">
        <v>122984.13746140384</v>
      </c>
      <c r="T24" s="17">
        <v>137950.61418623573</v>
      </c>
      <c r="U24" s="17">
        <v>151460.42759878287</v>
      </c>
      <c r="V24" s="17">
        <v>148220.01016663268</v>
      </c>
      <c r="W24" s="17">
        <v>155121.46080488421</v>
      </c>
      <c r="X24" s="17">
        <v>157012.70224666322</v>
      </c>
      <c r="Y24" s="17">
        <v>163781.72276517734</v>
      </c>
      <c r="Z24" s="17">
        <v>164126.60198661668</v>
      </c>
      <c r="AA24" s="17">
        <v>164825.64415268198</v>
      </c>
      <c r="AB24" s="17">
        <v>165292.67820968456</v>
      </c>
    </row>
    <row r="25" spans="2:28" x14ac:dyDescent="0.3">
      <c r="B25" s="15" t="s">
        <v>24</v>
      </c>
      <c r="C25" s="20">
        <v>1213524479.4860485</v>
      </c>
      <c r="D25" s="21">
        <v>1189580621.5260842</v>
      </c>
      <c r="E25" s="21">
        <v>1130554972.5623333</v>
      </c>
      <c r="F25" s="21">
        <v>1268874910.1868999</v>
      </c>
      <c r="G25" s="21">
        <v>1357834274.6378074</v>
      </c>
      <c r="H25" s="21">
        <v>1470088184.9809895</v>
      </c>
      <c r="I25" s="21">
        <v>1589030503.6728055</v>
      </c>
      <c r="J25" s="21">
        <v>1527723960.7303283</v>
      </c>
      <c r="K25" s="21">
        <v>1644746132.3874464</v>
      </c>
      <c r="L25" s="21">
        <v>1764785338.3064682</v>
      </c>
      <c r="M25" s="21">
        <v>1892936149.0714836</v>
      </c>
      <c r="Q25" s="15" t="s">
        <v>24</v>
      </c>
      <c r="R25" s="20">
        <v>1213524479.4860485</v>
      </c>
      <c r="S25" s="21">
        <v>1189580621.5260842</v>
      </c>
      <c r="T25" s="21">
        <v>1130554972.5623333</v>
      </c>
      <c r="U25" s="21">
        <v>1268874910.1868999</v>
      </c>
      <c r="V25" s="21">
        <v>1357834274.6378074</v>
      </c>
      <c r="W25" s="21">
        <v>1470088184.9809895</v>
      </c>
      <c r="X25" s="21">
        <v>1589030503.6728055</v>
      </c>
      <c r="Y25" s="21">
        <v>1705003587.6079812</v>
      </c>
      <c r="Z25" s="21">
        <v>1829826676.4326582</v>
      </c>
      <c r="AA25" s="21">
        <v>1957234694.029526</v>
      </c>
      <c r="AB25" s="21">
        <v>2092838486.0068073</v>
      </c>
    </row>
    <row r="26" spans="2:28" x14ac:dyDescent="0.3">
      <c r="B26" s="15" t="s">
        <v>25</v>
      </c>
      <c r="C26" s="20">
        <v>627665727.78700554</v>
      </c>
      <c r="D26" s="21">
        <v>640913580.27137899</v>
      </c>
      <c r="E26" s="21">
        <v>669536444.121454</v>
      </c>
      <c r="F26" s="21">
        <v>666082885.34771967</v>
      </c>
      <c r="G26" s="21">
        <v>696817770.06130409</v>
      </c>
      <c r="H26" s="21">
        <v>749994665.8656795</v>
      </c>
      <c r="I26" s="21">
        <v>814917200.05446875</v>
      </c>
      <c r="J26" s="21">
        <v>677766983.11733818</v>
      </c>
      <c r="K26" s="21">
        <v>732237781.86911297</v>
      </c>
      <c r="L26" s="21">
        <v>787041803.09668434</v>
      </c>
      <c r="M26" s="21">
        <v>845253716.94749665</v>
      </c>
      <c r="Q26" s="15" t="s">
        <v>25</v>
      </c>
      <c r="R26" s="20">
        <v>627665727.78700554</v>
      </c>
      <c r="S26" s="21">
        <v>640913580.27137899</v>
      </c>
      <c r="T26" s="21">
        <v>669536444.121454</v>
      </c>
      <c r="U26" s="21">
        <v>666082885.34771967</v>
      </c>
      <c r="V26" s="21">
        <v>696817770.06130409</v>
      </c>
      <c r="W26" s="21">
        <v>749994665.8656795</v>
      </c>
      <c r="X26" s="21">
        <v>814917200.05446875</v>
      </c>
      <c r="Y26" s="21">
        <v>879263269.47961712</v>
      </c>
      <c r="Z26" s="21">
        <v>949275743.20725608</v>
      </c>
      <c r="AA26" s="21">
        <v>1019723501.5677398</v>
      </c>
      <c r="AB26" s="21">
        <v>1094331361.0790653</v>
      </c>
    </row>
    <row r="27" spans="2:28" x14ac:dyDescent="0.3">
      <c r="B27" s="30" t="s">
        <v>33</v>
      </c>
      <c r="C27" s="31"/>
      <c r="D27" s="23"/>
      <c r="E27" s="23"/>
      <c r="F27" s="23"/>
      <c r="G27" s="23"/>
      <c r="H27" s="23"/>
      <c r="I27" s="23"/>
      <c r="J27" s="23"/>
      <c r="K27" s="23"/>
      <c r="L27" s="23"/>
      <c r="M27" s="23"/>
      <c r="Q27" s="30" t="s">
        <v>33</v>
      </c>
      <c r="R27" s="31"/>
      <c r="S27" s="23"/>
      <c r="T27" s="23"/>
      <c r="U27" s="23"/>
      <c r="V27" s="23"/>
      <c r="W27" s="23"/>
      <c r="X27" s="23"/>
      <c r="Y27" s="23"/>
      <c r="Z27" s="23"/>
      <c r="AA27" s="23"/>
      <c r="AB27" s="23"/>
    </row>
    <row r="28" spans="2:28" x14ac:dyDescent="0.3">
      <c r="B28" s="15" t="s">
        <v>34</v>
      </c>
      <c r="C28" s="20">
        <v>392779706</v>
      </c>
      <c r="D28" s="21">
        <v>465769485.71114731</v>
      </c>
      <c r="E28" s="21">
        <v>393239195.32352448</v>
      </c>
      <c r="F28" s="21">
        <v>373530499.4000504</v>
      </c>
      <c r="G28" s="21">
        <v>439726045.10793734</v>
      </c>
      <c r="H28" s="21">
        <v>479036642.7107017</v>
      </c>
      <c r="I28" s="21">
        <v>498061161.04988873</v>
      </c>
      <c r="J28" s="21">
        <v>405533859.76549196</v>
      </c>
      <c r="K28" s="21">
        <v>416753623.61975765</v>
      </c>
      <c r="L28" s="21">
        <v>427405022.61756885</v>
      </c>
      <c r="M28" s="21">
        <v>440100651.41308284</v>
      </c>
      <c r="Q28" s="15" t="s">
        <v>34</v>
      </c>
      <c r="R28" s="20">
        <v>392779706</v>
      </c>
      <c r="S28" s="21">
        <v>465769485.71114731</v>
      </c>
      <c r="T28" s="21">
        <v>393239195.32352448</v>
      </c>
      <c r="U28" s="21">
        <v>373530499.4000504</v>
      </c>
      <c r="V28" s="21">
        <v>439726045.10793734</v>
      </c>
      <c r="W28" s="21">
        <v>479036642.7107017</v>
      </c>
      <c r="X28" s="21">
        <v>498061161.04988873</v>
      </c>
      <c r="Y28" s="21">
        <v>518139101.51788163</v>
      </c>
      <c r="Z28" s="21">
        <v>537214808.32030654</v>
      </c>
      <c r="AA28" s="21">
        <v>555980919.03477228</v>
      </c>
      <c r="AB28" s="21">
        <v>578406618.37400174</v>
      </c>
    </row>
    <row r="29" spans="2:28" x14ac:dyDescent="0.3">
      <c r="B29" s="15" t="s">
        <v>35</v>
      </c>
      <c r="C29" s="236">
        <v>373395635</v>
      </c>
      <c r="D29" s="237">
        <v>447277358.81545442</v>
      </c>
      <c r="E29" s="237">
        <v>474542755.31064475</v>
      </c>
      <c r="F29" s="237">
        <v>344149951</v>
      </c>
      <c r="G29" s="237">
        <v>473027855</v>
      </c>
      <c r="H29" s="21">
        <v>474246276.28359467</v>
      </c>
      <c r="I29" s="21">
        <v>493080549.43938982</v>
      </c>
      <c r="J29" s="21">
        <v>401478521.16783702</v>
      </c>
      <c r="K29" s="21">
        <v>412586087.38356006</v>
      </c>
      <c r="L29" s="21">
        <v>423130972.39139318</v>
      </c>
      <c r="M29" s="21">
        <v>435699644.89895201</v>
      </c>
      <c r="Q29" s="15" t="s">
        <v>35</v>
      </c>
      <c r="R29" s="236">
        <v>373395635</v>
      </c>
      <c r="S29" s="237">
        <v>447277358.81545442</v>
      </c>
      <c r="T29" s="237">
        <v>474542755.31064475</v>
      </c>
      <c r="U29" s="237">
        <v>344149951</v>
      </c>
      <c r="V29" s="237">
        <v>473027855</v>
      </c>
      <c r="W29" s="21">
        <v>474246276.28359467</v>
      </c>
      <c r="X29" s="21">
        <v>493080549.43938982</v>
      </c>
      <c r="Y29" s="21">
        <v>512957710.50270283</v>
      </c>
      <c r="Z29" s="21">
        <v>531842660.23710346</v>
      </c>
      <c r="AA29" s="21">
        <v>550421109.84442461</v>
      </c>
      <c r="AB29" s="21">
        <v>572622552.19026172</v>
      </c>
    </row>
    <row r="30" spans="2:28" ht="15" thickBot="1" x14ac:dyDescent="0.35">
      <c r="B30" s="32" t="s">
        <v>36</v>
      </c>
      <c r="C30" s="33">
        <v>1.0582561344702317</v>
      </c>
      <c r="D30" s="34">
        <v>1.1177277012884645</v>
      </c>
      <c r="E30" s="34">
        <v>1.0147207154591051</v>
      </c>
      <c r="F30" s="35">
        <v>0.70970391942416788</v>
      </c>
      <c r="G30" s="35">
        <v>0.86919974623890695</v>
      </c>
      <c r="H30" s="35">
        <v>0.8194923612035675</v>
      </c>
      <c r="I30" s="35">
        <v>0.84585733290711629</v>
      </c>
      <c r="J30" s="35">
        <v>0.69008925649585839</v>
      </c>
      <c r="K30" s="34">
        <v>0.70131635095064226</v>
      </c>
      <c r="L30" s="34">
        <v>0.71002415900859617</v>
      </c>
      <c r="M30" s="34">
        <v>0.71878371524984308</v>
      </c>
      <c r="Q30" s="32" t="s">
        <v>36</v>
      </c>
      <c r="R30" s="33">
        <v>1.0582561344702317</v>
      </c>
      <c r="S30" s="34">
        <v>1.1177277012884645</v>
      </c>
      <c r="T30" s="34">
        <v>1.0147207154591051</v>
      </c>
      <c r="U30" s="35">
        <v>0.70970391942416788</v>
      </c>
      <c r="V30" s="35">
        <v>0.86919974623890695</v>
      </c>
      <c r="W30" s="35">
        <v>0.8194923612035675</v>
      </c>
      <c r="X30" s="35">
        <v>0.84585733290711629</v>
      </c>
      <c r="Y30" s="35">
        <v>0.87189454735353411</v>
      </c>
      <c r="Z30" s="34">
        <v>0.89387809875452173</v>
      </c>
      <c r="AA30" s="34">
        <v>0.91314037295346728</v>
      </c>
      <c r="AB30" s="34">
        <v>0.93385378227791394</v>
      </c>
    </row>
    <row r="31" spans="2:28" x14ac:dyDescent="0.3">
      <c r="B31" s="30" t="s">
        <v>37</v>
      </c>
      <c r="C31" s="31"/>
      <c r="D31" s="23"/>
      <c r="E31" s="23"/>
      <c r="F31" s="23"/>
      <c r="G31" s="23"/>
      <c r="H31" s="23"/>
      <c r="I31" s="23"/>
      <c r="J31" s="23"/>
      <c r="K31" s="23"/>
      <c r="L31" s="23"/>
      <c r="M31" s="23"/>
      <c r="Q31" s="30" t="s">
        <v>37</v>
      </c>
      <c r="R31" s="31"/>
      <c r="S31" s="23"/>
      <c r="T31" s="23"/>
      <c r="U31" s="23"/>
      <c r="V31" s="23"/>
      <c r="W31" s="23"/>
      <c r="X31" s="23"/>
      <c r="Y31" s="23"/>
      <c r="Z31" s="23"/>
      <c r="AA31" s="23"/>
      <c r="AB31" s="23"/>
    </row>
    <row r="32" spans="2:28" x14ac:dyDescent="0.3">
      <c r="B32" s="15" t="s">
        <v>38</v>
      </c>
      <c r="C32" s="18">
        <v>20555124.241303861</v>
      </c>
      <c r="D32" s="19">
        <v>67665825.023809969</v>
      </c>
      <c r="E32" s="19">
        <v>74550092.554454803</v>
      </c>
      <c r="F32" s="19">
        <v>0</v>
      </c>
      <c r="G32" s="19">
        <v>0</v>
      </c>
      <c r="H32" s="19">
        <v>0</v>
      </c>
      <c r="I32" s="19">
        <v>0</v>
      </c>
      <c r="J32" s="19">
        <v>0</v>
      </c>
      <c r="K32" s="19">
        <v>0</v>
      </c>
      <c r="L32" s="19">
        <v>0</v>
      </c>
      <c r="M32" s="19">
        <v>0</v>
      </c>
      <c r="Q32" s="15" t="s">
        <v>38</v>
      </c>
      <c r="R32" s="18">
        <v>20555124.241303861</v>
      </c>
      <c r="S32" s="19">
        <v>67665825.023809969</v>
      </c>
      <c r="T32" s="19">
        <v>74550092.554454803</v>
      </c>
      <c r="U32" s="19">
        <v>0</v>
      </c>
      <c r="V32" s="19">
        <v>0</v>
      </c>
      <c r="W32" s="19">
        <v>0</v>
      </c>
      <c r="X32" s="19">
        <v>0</v>
      </c>
      <c r="Y32" s="19">
        <v>0</v>
      </c>
      <c r="Z32" s="19">
        <v>0</v>
      </c>
      <c r="AA32" s="19">
        <v>0</v>
      </c>
      <c r="AB32" s="19">
        <v>0</v>
      </c>
    </row>
    <row r="33" spans="2:28" ht="15" thickBot="1" x14ac:dyDescent="0.35">
      <c r="B33" s="32" t="s">
        <v>39</v>
      </c>
      <c r="C33" s="36">
        <v>326606485</v>
      </c>
      <c r="D33" s="37">
        <v>445123900.55000001</v>
      </c>
      <c r="E33" s="37">
        <v>469282102.54999995</v>
      </c>
      <c r="F33" s="37">
        <v>459209730.76445472</v>
      </c>
      <c r="G33" s="37">
        <v>487005767.38506436</v>
      </c>
      <c r="H33" s="37">
        <v>487765370.06879717</v>
      </c>
      <c r="I33" s="38">
        <v>508038515.80134082</v>
      </c>
      <c r="J33" s="37">
        <v>477947289.80282056</v>
      </c>
      <c r="K33" s="37">
        <v>457696186.65279675</v>
      </c>
      <c r="L33" s="39">
        <v>445794805.23515522</v>
      </c>
      <c r="M33" s="37">
        <v>441870285.12235129</v>
      </c>
      <c r="Q33" s="32" t="s">
        <v>39</v>
      </c>
      <c r="R33" s="36">
        <v>326606485</v>
      </c>
      <c r="S33" s="37">
        <v>445123900.55000001</v>
      </c>
      <c r="T33" s="37">
        <v>469282102.54999995</v>
      </c>
      <c r="U33" s="37">
        <v>459209730.76445472</v>
      </c>
      <c r="V33" s="37">
        <v>487005767.38506436</v>
      </c>
      <c r="W33" s="37">
        <v>487765370.06879717</v>
      </c>
      <c r="X33" s="38">
        <v>508038515.80134082</v>
      </c>
      <c r="Y33" s="37">
        <v>582878748.71985781</v>
      </c>
      <c r="Z33" s="37">
        <v>675203177.83800602</v>
      </c>
      <c r="AA33" s="39">
        <v>783752572.60271764</v>
      </c>
      <c r="AB33" s="37">
        <v>909731098.0964663</v>
      </c>
    </row>
    <row r="34" spans="2:28" x14ac:dyDescent="0.3">
      <c r="W34" s="17"/>
      <c r="X34" s="17"/>
      <c r="Y34" s="17"/>
      <c r="Z34" s="17"/>
      <c r="AA34" s="17"/>
      <c r="AB34" s="17"/>
    </row>
    <row r="35" spans="2:28" x14ac:dyDescent="0.3">
      <c r="R35" s="25"/>
      <c r="S35" s="25"/>
      <c r="T35" s="25"/>
      <c r="U35" s="25"/>
      <c r="V35" s="25"/>
      <c r="W35" s="25"/>
      <c r="X35" s="25"/>
      <c r="Y35" s="25"/>
      <c r="Z35" s="25"/>
      <c r="AA35" s="25"/>
      <c r="AB35" s="25"/>
    </row>
    <row r="36" spans="2:28" x14ac:dyDescent="0.3">
      <c r="B36" s="41" t="s">
        <v>40</v>
      </c>
      <c r="C36" s="41">
        <v>2019</v>
      </c>
      <c r="D36" s="41">
        <f t="shared" ref="D36:M36" si="0">C36+1</f>
        <v>2020</v>
      </c>
      <c r="E36" s="41">
        <f t="shared" si="0"/>
        <v>2021</v>
      </c>
      <c r="F36" s="41">
        <f t="shared" si="0"/>
        <v>2022</v>
      </c>
      <c r="G36" s="41">
        <f t="shared" si="0"/>
        <v>2023</v>
      </c>
      <c r="H36" s="41">
        <f t="shared" si="0"/>
        <v>2024</v>
      </c>
      <c r="I36" s="41">
        <f t="shared" si="0"/>
        <v>2025</v>
      </c>
      <c r="J36" s="41">
        <f t="shared" si="0"/>
        <v>2026</v>
      </c>
      <c r="K36" s="41">
        <f t="shared" si="0"/>
        <v>2027</v>
      </c>
      <c r="L36" s="41">
        <f t="shared" si="0"/>
        <v>2028</v>
      </c>
      <c r="M36" s="41">
        <f t="shared" si="0"/>
        <v>2029</v>
      </c>
      <c r="Q36" s="41" t="s">
        <v>40</v>
      </c>
      <c r="R36" s="41">
        <v>2019</v>
      </c>
      <c r="S36" s="41">
        <f t="shared" ref="S36:AB36" si="1">R36+1</f>
        <v>2020</v>
      </c>
      <c r="T36" s="41">
        <f t="shared" si="1"/>
        <v>2021</v>
      </c>
      <c r="U36" s="41">
        <f t="shared" si="1"/>
        <v>2022</v>
      </c>
      <c r="V36" s="41">
        <f t="shared" si="1"/>
        <v>2023</v>
      </c>
      <c r="W36" s="41">
        <f t="shared" si="1"/>
        <v>2024</v>
      </c>
      <c r="X36" s="41">
        <f t="shared" si="1"/>
        <v>2025</v>
      </c>
      <c r="Y36" s="41">
        <f t="shared" si="1"/>
        <v>2026</v>
      </c>
      <c r="Z36" s="41">
        <f t="shared" si="1"/>
        <v>2027</v>
      </c>
      <c r="AA36" s="41">
        <f t="shared" si="1"/>
        <v>2028</v>
      </c>
      <c r="AB36" s="41">
        <f t="shared" si="1"/>
        <v>2029</v>
      </c>
    </row>
    <row r="37" spans="2:28" x14ac:dyDescent="0.3">
      <c r="B37" s="51" t="s">
        <v>41</v>
      </c>
      <c r="C37" s="51"/>
      <c r="D37" s="51"/>
      <c r="E37" s="51"/>
      <c r="F37" s="51"/>
      <c r="G37" s="51"/>
      <c r="H37" s="51"/>
      <c r="I37" s="51"/>
      <c r="J37" s="51"/>
      <c r="K37" s="51"/>
      <c r="L37" s="51"/>
      <c r="M37" s="51"/>
      <c r="Q37" s="51" t="s">
        <v>41</v>
      </c>
      <c r="R37" s="51"/>
      <c r="S37" s="51"/>
      <c r="T37" s="51"/>
      <c r="U37" s="51"/>
      <c r="V37" s="51"/>
      <c r="W37" s="51"/>
      <c r="X37" s="51"/>
      <c r="Y37" s="51"/>
      <c r="Z37" s="51"/>
      <c r="AA37" s="51"/>
      <c r="AB37" s="51"/>
    </row>
    <row r="38" spans="2:28" x14ac:dyDescent="0.3">
      <c r="B38" s="43" t="s">
        <v>42</v>
      </c>
      <c r="C38" s="44">
        <f t="shared" ref="C38:M38" si="2">C18</f>
        <v>326606485</v>
      </c>
      <c r="D38" s="44">
        <f t="shared" si="2"/>
        <v>118517415.55</v>
      </c>
      <c r="E38" s="44">
        <f t="shared" si="2"/>
        <v>124158202</v>
      </c>
      <c r="F38" s="44">
        <f t="shared" si="2"/>
        <v>130897528.7</v>
      </c>
      <c r="G38" s="44">
        <f t="shared" si="2"/>
        <v>135478942.20449999</v>
      </c>
      <c r="H38" s="44">
        <f t="shared" si="2"/>
        <v>140220705.18165749</v>
      </c>
      <c r="I38" s="44">
        <f t="shared" si="2"/>
        <v>145128429.86301547</v>
      </c>
      <c r="J38" s="44">
        <f t="shared" si="2"/>
        <v>150207924.90822101</v>
      </c>
      <c r="K38" s="44">
        <f t="shared" si="2"/>
        <v>155465202.28000873</v>
      </c>
      <c r="L38" s="44">
        <f t="shared" si="2"/>
        <v>160906484.35980904</v>
      </c>
      <c r="M38" s="44">
        <f t="shared" si="2"/>
        <v>166538211.31240234</v>
      </c>
      <c r="Q38" s="43" t="s">
        <v>42</v>
      </c>
      <c r="R38" s="44">
        <f t="shared" ref="R38:AB38" si="3">R18</f>
        <v>326606485</v>
      </c>
      <c r="S38" s="44">
        <f t="shared" si="3"/>
        <v>118517415.55</v>
      </c>
      <c r="T38" s="44">
        <f t="shared" si="3"/>
        <v>124158202</v>
      </c>
      <c r="U38" s="44">
        <f t="shared" si="3"/>
        <v>130897528.7</v>
      </c>
      <c r="V38" s="44">
        <f t="shared" si="3"/>
        <v>135478942.20449999</v>
      </c>
      <c r="W38" s="44">
        <f t="shared" si="3"/>
        <v>140220705.18165749</v>
      </c>
      <c r="X38" s="44">
        <f t="shared" si="3"/>
        <v>145128429.86301547</v>
      </c>
      <c r="Y38" s="44">
        <f t="shared" si="3"/>
        <v>150207924.90822101</v>
      </c>
      <c r="Z38" s="44">
        <f t="shared" si="3"/>
        <v>155465202.28000873</v>
      </c>
      <c r="AA38" s="44">
        <f t="shared" si="3"/>
        <v>160906484.35980904</v>
      </c>
      <c r="AB38" s="44">
        <f t="shared" si="3"/>
        <v>166538211.31240234</v>
      </c>
    </row>
    <row r="39" spans="2:28" x14ac:dyDescent="0.3">
      <c r="B39" s="46" t="s">
        <v>43</v>
      </c>
      <c r="C39" s="47">
        <f t="shared" ref="C39:M39" si="4">C29</f>
        <v>373395635</v>
      </c>
      <c r="D39" s="47">
        <f t="shared" si="4"/>
        <v>447277358.81545442</v>
      </c>
      <c r="E39" s="47">
        <f t="shared" si="4"/>
        <v>474542755.31064475</v>
      </c>
      <c r="F39" s="47">
        <f t="shared" si="4"/>
        <v>344149951</v>
      </c>
      <c r="G39" s="47">
        <f t="shared" si="4"/>
        <v>473027855</v>
      </c>
      <c r="H39" s="47">
        <f t="shared" si="4"/>
        <v>474246276.28359467</v>
      </c>
      <c r="I39" s="47">
        <f t="shared" si="4"/>
        <v>493080549.43938982</v>
      </c>
      <c r="J39" s="47">
        <f t="shared" si="4"/>
        <v>401478521.16783702</v>
      </c>
      <c r="K39" s="47">
        <f t="shared" si="4"/>
        <v>412586087.38356006</v>
      </c>
      <c r="L39" s="47">
        <f t="shared" si="4"/>
        <v>423130972.39139318</v>
      </c>
      <c r="M39" s="47">
        <f t="shared" si="4"/>
        <v>435699644.89895201</v>
      </c>
      <c r="Q39" s="46" t="s">
        <v>43</v>
      </c>
      <c r="R39" s="47">
        <f t="shared" ref="R39:AB39" si="5">R29</f>
        <v>373395635</v>
      </c>
      <c r="S39" s="47">
        <f t="shared" si="5"/>
        <v>447277358.81545442</v>
      </c>
      <c r="T39" s="47">
        <f t="shared" si="5"/>
        <v>474542755.31064475</v>
      </c>
      <c r="U39" s="47">
        <f t="shared" si="5"/>
        <v>344149951</v>
      </c>
      <c r="V39" s="47">
        <f t="shared" si="5"/>
        <v>473027855</v>
      </c>
      <c r="W39" s="47">
        <f t="shared" si="5"/>
        <v>474246276.28359467</v>
      </c>
      <c r="X39" s="47">
        <f t="shared" si="5"/>
        <v>493080549.43938982</v>
      </c>
      <c r="Y39" s="47">
        <f t="shared" si="5"/>
        <v>512957710.50270283</v>
      </c>
      <c r="Z39" s="47">
        <f t="shared" si="5"/>
        <v>531842660.23710346</v>
      </c>
      <c r="AA39" s="47">
        <f t="shared" si="5"/>
        <v>550421109.84442461</v>
      </c>
      <c r="AB39" s="47">
        <f t="shared" si="5"/>
        <v>572622552.19026172</v>
      </c>
    </row>
    <row r="40" spans="2:28" x14ac:dyDescent="0.3">
      <c r="B40" s="51" t="s">
        <v>44</v>
      </c>
      <c r="C40" s="165"/>
      <c r="D40" s="166"/>
      <c r="E40" s="166"/>
      <c r="F40" s="166"/>
      <c r="G40" s="166"/>
      <c r="H40" s="166"/>
      <c r="I40" s="166"/>
      <c r="J40" s="51"/>
      <c r="K40" s="51"/>
      <c r="L40" s="51"/>
      <c r="M40" s="51"/>
      <c r="Q40" s="51" t="s">
        <v>44</v>
      </c>
      <c r="R40" s="165"/>
      <c r="S40" s="166"/>
      <c r="T40" s="166"/>
      <c r="U40" s="166"/>
      <c r="V40" s="166"/>
      <c r="W40" s="166"/>
      <c r="X40" s="166"/>
      <c r="Y40" s="51"/>
      <c r="Z40" s="51"/>
      <c r="AA40" s="51"/>
      <c r="AB40" s="51"/>
    </row>
    <row r="41" spans="2:28" x14ac:dyDescent="0.3">
      <c r="B41" s="50" t="s">
        <v>45</v>
      </c>
      <c r="C41" s="44">
        <f t="shared" ref="C41:M41" si="6">C16</f>
        <v>352840510.75869614</v>
      </c>
      <c r="D41" s="44">
        <f t="shared" si="6"/>
        <v>400166658.03294832</v>
      </c>
      <c r="E41" s="44">
        <f t="shared" si="6"/>
        <v>467658487.77999997</v>
      </c>
      <c r="F41" s="44">
        <f t="shared" si="6"/>
        <v>484920459.89999998</v>
      </c>
      <c r="G41" s="44">
        <f t="shared" si="6"/>
        <v>544210760.58389032</v>
      </c>
      <c r="H41" s="44">
        <f t="shared" si="6"/>
        <v>578707378.78151941</v>
      </c>
      <c r="I41" s="44">
        <f t="shared" si="6"/>
        <v>582935833.56986165</v>
      </c>
      <c r="J41" s="44">
        <f t="shared" si="6"/>
        <v>581777672.07457829</v>
      </c>
      <c r="K41" s="44">
        <f t="shared" si="6"/>
        <v>588302392.81359255</v>
      </c>
      <c r="L41" s="44">
        <f t="shared" si="6"/>
        <v>595938838.16884375</v>
      </c>
      <c r="M41" s="44">
        <f t="shared" si="6"/>
        <v>606162376.32415831</v>
      </c>
      <c r="Q41" s="50" t="s">
        <v>45</v>
      </c>
      <c r="R41" s="44">
        <f t="shared" ref="R41:AB41" si="7">R16</f>
        <v>352840510.75869614</v>
      </c>
      <c r="S41" s="44">
        <f t="shared" si="7"/>
        <v>400166658.03294832</v>
      </c>
      <c r="T41" s="44">
        <f t="shared" si="7"/>
        <v>467658487.77999997</v>
      </c>
      <c r="U41" s="44">
        <f t="shared" si="7"/>
        <v>484920459.89999998</v>
      </c>
      <c r="V41" s="44">
        <f t="shared" si="7"/>
        <v>544210760.58389032</v>
      </c>
      <c r="W41" s="44">
        <f t="shared" si="7"/>
        <v>578707378.78151941</v>
      </c>
      <c r="X41" s="44">
        <f t="shared" si="7"/>
        <v>582935833.56986165</v>
      </c>
      <c r="Y41" s="44">
        <f t="shared" si="7"/>
        <v>588325402.49240685</v>
      </c>
      <c r="Z41" s="44">
        <f t="shared" si="7"/>
        <v>594983433.39896393</v>
      </c>
      <c r="AA41" s="44">
        <f t="shared" si="7"/>
        <v>602778199.43952203</v>
      </c>
      <c r="AB41" s="44">
        <f t="shared" si="7"/>
        <v>613182238.00891542</v>
      </c>
    </row>
    <row r="42" spans="2:28" x14ac:dyDescent="0.3">
      <c r="B42" s="43" t="s">
        <v>46</v>
      </c>
      <c r="C42" s="44"/>
      <c r="D42" s="45">
        <f>SUM(D43:D47)</f>
        <v>0</v>
      </c>
      <c r="E42" s="45">
        <f>SUM(E43:E47)</f>
        <v>100000000</v>
      </c>
      <c r="F42" s="45">
        <f t="shared" ref="F42:M42" si="8">SUM(F43:F47)</f>
        <v>74749484.14000009</v>
      </c>
      <c r="G42" s="45">
        <f t="shared" si="8"/>
        <v>36500000</v>
      </c>
      <c r="H42" s="45">
        <f t="shared" si="8"/>
        <v>35000000</v>
      </c>
      <c r="I42" s="45">
        <f t="shared" si="8"/>
        <v>35000000</v>
      </c>
      <c r="J42" s="51">
        <f t="shared" si="8"/>
        <v>0</v>
      </c>
      <c r="K42" s="51">
        <f t="shared" si="8"/>
        <v>0</v>
      </c>
      <c r="L42" s="51">
        <f t="shared" si="8"/>
        <v>0</v>
      </c>
      <c r="M42" s="51">
        <f t="shared" si="8"/>
        <v>0</v>
      </c>
      <c r="Q42" s="43" t="s">
        <v>46</v>
      </c>
      <c r="R42" s="44"/>
      <c r="S42" s="45">
        <f>SUM(S43:S47)</f>
        <v>0</v>
      </c>
      <c r="T42" s="45">
        <f>SUM(T43:T47)</f>
        <v>100000000</v>
      </c>
      <c r="U42" s="45">
        <f t="shared" ref="U42:AB42" si="9">SUM(U43:U47)</f>
        <v>74749484.14000009</v>
      </c>
      <c r="V42" s="45">
        <f t="shared" si="9"/>
        <v>36500000</v>
      </c>
      <c r="W42" s="45">
        <f t="shared" si="9"/>
        <v>35000000</v>
      </c>
      <c r="X42" s="45">
        <f t="shared" si="9"/>
        <v>35000000</v>
      </c>
      <c r="Y42" s="51">
        <f t="shared" si="9"/>
        <v>0</v>
      </c>
      <c r="Z42" s="51">
        <f t="shared" si="9"/>
        <v>0</v>
      </c>
      <c r="AA42" s="51">
        <f t="shared" si="9"/>
        <v>0</v>
      </c>
      <c r="AB42" s="51">
        <f t="shared" si="9"/>
        <v>0</v>
      </c>
    </row>
    <row r="43" spans="2:28" ht="16.2" x14ac:dyDescent="0.3">
      <c r="B43" s="52" t="s">
        <v>161</v>
      </c>
      <c r="C43" s="44"/>
      <c r="D43" s="53">
        <v>0</v>
      </c>
      <c r="E43" s="53">
        <v>100000000</v>
      </c>
      <c r="F43" s="53">
        <v>50000000</v>
      </c>
      <c r="G43" s="53"/>
      <c r="H43" s="53"/>
      <c r="I43" s="53"/>
      <c r="J43" s="51"/>
      <c r="K43" s="51"/>
      <c r="L43" s="51"/>
      <c r="M43" s="51"/>
      <c r="Q43" s="52" t="s">
        <v>161</v>
      </c>
      <c r="R43" s="44"/>
      <c r="S43" s="53">
        <v>0</v>
      </c>
      <c r="T43" s="53">
        <v>100000000</v>
      </c>
      <c r="U43" s="53">
        <v>50000000</v>
      </c>
      <c r="V43" s="53"/>
      <c r="W43" s="53"/>
      <c r="X43" s="53"/>
      <c r="Y43" s="51"/>
      <c r="Z43" s="51"/>
      <c r="AA43" s="51"/>
      <c r="AB43" s="51"/>
    </row>
    <row r="44" spans="2:28" ht="16.2" x14ac:dyDescent="0.3">
      <c r="B44" s="52" t="s">
        <v>162</v>
      </c>
      <c r="C44" s="44"/>
      <c r="D44" s="53"/>
      <c r="E44" s="53"/>
      <c r="F44" s="53">
        <v>14849484.14000009</v>
      </c>
      <c r="G44" s="53">
        <v>13500000</v>
      </c>
      <c r="H44" s="53">
        <v>20000000</v>
      </c>
      <c r="I44" s="53">
        <v>20000000</v>
      </c>
      <c r="J44" s="51"/>
      <c r="K44" s="51"/>
      <c r="L44" s="51"/>
      <c r="M44" s="51"/>
      <c r="Q44" s="52" t="s">
        <v>162</v>
      </c>
      <c r="R44" s="44"/>
      <c r="S44" s="53"/>
      <c r="T44" s="53"/>
      <c r="U44" s="53">
        <v>14849484.14000009</v>
      </c>
      <c r="V44" s="53">
        <v>13500000</v>
      </c>
      <c r="W44" s="53">
        <v>20000000</v>
      </c>
      <c r="X44" s="53">
        <v>20000000</v>
      </c>
      <c r="Y44" s="51"/>
      <c r="Z44" s="51"/>
      <c r="AA44" s="51"/>
      <c r="AB44" s="51"/>
    </row>
    <row r="45" spans="2:28" ht="16.2" x14ac:dyDescent="0.3">
      <c r="B45" s="52" t="s">
        <v>163</v>
      </c>
      <c r="C45" s="44"/>
      <c r="D45" s="53"/>
      <c r="E45" s="53"/>
      <c r="F45" s="53"/>
      <c r="G45" s="53">
        <v>15000000</v>
      </c>
      <c r="H45" s="53">
        <f>G45</f>
        <v>15000000</v>
      </c>
      <c r="I45" s="53">
        <f>H45</f>
        <v>15000000</v>
      </c>
      <c r="J45" s="51"/>
      <c r="K45" s="51"/>
      <c r="L45" s="51"/>
      <c r="M45" s="51"/>
      <c r="Q45" s="52" t="s">
        <v>163</v>
      </c>
      <c r="R45" s="44"/>
      <c r="S45" s="53"/>
      <c r="T45" s="53"/>
      <c r="U45" s="53"/>
      <c r="V45" s="53">
        <v>15000000</v>
      </c>
      <c r="W45" s="53">
        <f>V45</f>
        <v>15000000</v>
      </c>
      <c r="X45" s="53">
        <f>W45</f>
        <v>15000000</v>
      </c>
      <c r="Y45" s="51"/>
      <c r="Z45" s="51"/>
      <c r="AA45" s="51"/>
      <c r="AB45" s="51"/>
    </row>
    <row r="46" spans="2:28" ht="16.2" x14ac:dyDescent="0.3">
      <c r="B46" s="52" t="s">
        <v>164</v>
      </c>
      <c r="C46" s="44"/>
      <c r="D46" s="53"/>
      <c r="E46" s="53"/>
      <c r="F46" s="53">
        <v>8000000</v>
      </c>
      <c r="G46" s="53">
        <v>8000000</v>
      </c>
      <c r="H46" s="53"/>
      <c r="I46" s="53"/>
      <c r="J46" s="51"/>
      <c r="K46" s="51"/>
      <c r="L46" s="51"/>
      <c r="M46" s="51"/>
      <c r="Q46" s="52" t="s">
        <v>164</v>
      </c>
      <c r="R46" s="44"/>
      <c r="S46" s="53"/>
      <c r="T46" s="53"/>
      <c r="U46" s="53">
        <v>8000000</v>
      </c>
      <c r="V46" s="53">
        <v>8000000</v>
      </c>
      <c r="W46" s="53"/>
      <c r="X46" s="53"/>
      <c r="Y46" s="51"/>
      <c r="Z46" s="51"/>
      <c r="AA46" s="51"/>
      <c r="AB46" s="51"/>
    </row>
    <row r="47" spans="2:28" ht="16.2" x14ac:dyDescent="0.3">
      <c r="B47" s="52" t="s">
        <v>165</v>
      </c>
      <c r="C47" s="44"/>
      <c r="D47" s="53"/>
      <c r="E47" s="53"/>
      <c r="F47" s="53">
        <v>1900000</v>
      </c>
      <c r="G47" s="53"/>
      <c r="H47" s="53"/>
      <c r="I47" s="53"/>
      <c r="J47" s="51"/>
      <c r="K47" s="51"/>
      <c r="L47" s="51"/>
      <c r="M47" s="51"/>
      <c r="Q47" s="52" t="s">
        <v>165</v>
      </c>
      <c r="R47" s="44"/>
      <c r="S47" s="53"/>
      <c r="T47" s="53"/>
      <c r="U47" s="53">
        <v>1900000</v>
      </c>
      <c r="V47" s="53"/>
      <c r="W47" s="53"/>
      <c r="X47" s="53"/>
      <c r="Y47" s="51"/>
      <c r="Z47" s="51"/>
      <c r="AA47" s="51"/>
      <c r="AB47" s="51"/>
    </row>
    <row r="48" spans="2:28" x14ac:dyDescent="0.3">
      <c r="B48" s="52" t="s">
        <v>52</v>
      </c>
      <c r="C48" s="44">
        <f>SUM(C38:C39)-SUM(C41:C42)</f>
        <v>347161609.24130386</v>
      </c>
      <c r="D48" s="44">
        <f t="shared" ref="D48:M48" si="10">SUM(D38:D39)-SUM(D41:D42)+C48</f>
        <v>512789725.57380998</v>
      </c>
      <c r="E48" s="44">
        <f t="shared" si="10"/>
        <v>543832195.10445476</v>
      </c>
      <c r="F48" s="44">
        <f>SUM(F38:F39)-SUM(F41:F42)+E48</f>
        <v>459209730.76445466</v>
      </c>
      <c r="G48" s="44">
        <f t="shared" si="10"/>
        <v>487005767.3850643</v>
      </c>
      <c r="H48" s="44">
        <f t="shared" si="10"/>
        <v>487765370.06879705</v>
      </c>
      <c r="I48" s="44">
        <f t="shared" si="10"/>
        <v>508038515.80134076</v>
      </c>
      <c r="J48" s="44">
        <f t="shared" si="10"/>
        <v>477947289.8028205</v>
      </c>
      <c r="K48" s="44">
        <f t="shared" si="10"/>
        <v>457696186.65279669</v>
      </c>
      <c r="L48" s="44">
        <f t="shared" si="10"/>
        <v>445794805.23515517</v>
      </c>
      <c r="M48" s="44">
        <f t="shared" si="10"/>
        <v>441870285.12235123</v>
      </c>
      <c r="Q48" s="52" t="s">
        <v>52</v>
      </c>
      <c r="R48" s="44">
        <f>SUM(R38:R39)-SUM(R41:R42)</f>
        <v>347161609.24130386</v>
      </c>
      <c r="S48" s="44">
        <f t="shared" ref="S48:AB48" si="11">SUM(S38:S39)-SUM(S41:S42)+R48</f>
        <v>512789725.57380998</v>
      </c>
      <c r="T48" s="44">
        <f t="shared" si="11"/>
        <v>543832195.10445476</v>
      </c>
      <c r="U48" s="44">
        <f>SUM(U38:U39)-SUM(U41:U42)+T48</f>
        <v>459209730.76445466</v>
      </c>
      <c r="V48" s="44">
        <f t="shared" si="11"/>
        <v>487005767.3850643</v>
      </c>
      <c r="W48" s="44">
        <f t="shared" si="11"/>
        <v>487765370.06879705</v>
      </c>
      <c r="X48" s="44">
        <f t="shared" si="11"/>
        <v>508038515.80134076</v>
      </c>
      <c r="Y48" s="44">
        <f t="shared" si="11"/>
        <v>582878748.71985769</v>
      </c>
      <c r="Z48" s="44">
        <f t="shared" si="11"/>
        <v>675203177.83800602</v>
      </c>
      <c r="AA48" s="44">
        <f t="shared" si="11"/>
        <v>783752572.60271764</v>
      </c>
      <c r="AB48" s="44">
        <f t="shared" si="11"/>
        <v>909731098.0964663</v>
      </c>
    </row>
    <row r="54" spans="9:10" x14ac:dyDescent="0.3">
      <c r="I54" s="12" t="s">
        <v>17</v>
      </c>
      <c r="J54" s="238" t="e">
        <f>J5/'Task 7'!J8-1</f>
        <v>#DIV/0!</v>
      </c>
    </row>
    <row r="55" spans="9:10" x14ac:dyDescent="0.3">
      <c r="I55" s="15" t="s">
        <v>18</v>
      </c>
      <c r="J55" s="238">
        <f>J6/'Task 7'!J9-1</f>
        <v>0.39063492348920881</v>
      </c>
    </row>
    <row r="56" spans="9:10" x14ac:dyDescent="0.3">
      <c r="I56" s="15" t="s">
        <v>19</v>
      </c>
      <c r="J56" s="238">
        <f>J7/'Task 7'!J10-1</f>
        <v>0.66333277520928235</v>
      </c>
    </row>
    <row r="57" spans="9:10" x14ac:dyDescent="0.3">
      <c r="I57" s="15" t="s">
        <v>20</v>
      </c>
      <c r="J57" s="238">
        <f>J8/'Task 7'!J11-1</f>
        <v>0.19388771882172384</v>
      </c>
    </row>
    <row r="58" spans="9:10" x14ac:dyDescent="0.3">
      <c r="I58" s="15" t="s">
        <v>21</v>
      </c>
      <c r="J58" s="238">
        <f>J9/'Task 7'!J12-1</f>
        <v>5.0479403536086931E-2</v>
      </c>
    </row>
    <row r="59" spans="9:10" x14ac:dyDescent="0.3">
      <c r="I59" s="15" t="s">
        <v>22</v>
      </c>
      <c r="J59" s="238">
        <f>J10/'Task 7'!J13-1</f>
        <v>-0.47643763894233782</v>
      </c>
    </row>
    <row r="60" spans="9:10" x14ac:dyDescent="0.3">
      <c r="I60" s="15" t="s">
        <v>23</v>
      </c>
      <c r="J60" s="238">
        <f>J11/'Task 7'!J14-1</f>
        <v>0.61326037841581327</v>
      </c>
    </row>
    <row r="61" spans="9:10" x14ac:dyDescent="0.3">
      <c r="I61" s="15" t="s">
        <v>24</v>
      </c>
      <c r="J61" s="238">
        <f>J12/'Task 7'!J15-1</f>
        <v>0.66026195651835429</v>
      </c>
    </row>
    <row r="62" spans="9:10" x14ac:dyDescent="0.3">
      <c r="I62" s="15" t="s">
        <v>25</v>
      </c>
      <c r="J62" s="238">
        <f>J13/'Task 7'!J16-1</f>
        <v>1.6833888623655522</v>
      </c>
    </row>
    <row r="63" spans="9:10" x14ac:dyDescent="0.3">
      <c r="I63" s="12" t="s">
        <v>26</v>
      </c>
      <c r="J63" s="238" t="e">
        <f>J14/'Task 7'!J17-1</f>
        <v>#DIV/0!</v>
      </c>
    </row>
    <row r="64" spans="9:10" x14ac:dyDescent="0.3">
      <c r="I64" s="15" t="s">
        <v>12</v>
      </c>
      <c r="J64" s="238">
        <f>J15/'Task 7'!J18-1</f>
        <v>0.19047619047619047</v>
      </c>
    </row>
    <row r="65" spans="9:10" x14ac:dyDescent="0.3">
      <c r="I65" s="15" t="s">
        <v>27</v>
      </c>
      <c r="J65" s="238">
        <f>J16/'Task 7'!J19-1</f>
        <v>0.35892783231658765</v>
      </c>
    </row>
    <row r="66" spans="9:10" x14ac:dyDescent="0.3">
      <c r="I66" s="15" t="s">
        <v>28</v>
      </c>
      <c r="J66" s="238">
        <f>J17/'Task 7'!J20-1</f>
        <v>0</v>
      </c>
    </row>
    <row r="67" spans="9:10" x14ac:dyDescent="0.3">
      <c r="I67" s="15" t="s">
        <v>29</v>
      </c>
      <c r="J67" s="238">
        <f>J18/'Task 7'!J21-1</f>
        <v>3.499999999999992E-2</v>
      </c>
    </row>
    <row r="68" spans="9:10" x14ac:dyDescent="0.3">
      <c r="I68" s="15" t="s">
        <v>30</v>
      </c>
      <c r="J68" s="238">
        <f>J19/'Task 7'!J22-1</f>
        <v>-0.13125737360925971</v>
      </c>
    </row>
    <row r="69" spans="9:10" x14ac:dyDescent="0.3">
      <c r="I69" s="15" t="s">
        <v>31</v>
      </c>
      <c r="J69" s="238">
        <f>J20/'Task 7'!J23-1</f>
        <v>0.25275138870856528</v>
      </c>
    </row>
    <row r="70" spans="9:10" x14ac:dyDescent="0.3">
      <c r="I70" s="15" t="s">
        <v>23</v>
      </c>
      <c r="J70" s="238">
        <f>J21/'Task 7'!J24-1</f>
        <v>0.66050700378689187</v>
      </c>
    </row>
    <row r="71" spans="9:10" x14ac:dyDescent="0.3">
      <c r="I71" s="15" t="s">
        <v>32</v>
      </c>
      <c r="J71" s="238">
        <f>J22/'Task 7'!J25-1</f>
        <v>-6.9944050551384862E-15</v>
      </c>
    </row>
    <row r="72" spans="9:10" x14ac:dyDescent="0.3">
      <c r="I72" s="15" t="s">
        <v>18</v>
      </c>
      <c r="J72" s="238">
        <f>J23/'Task 7'!J26-1</f>
        <v>0.39063492348920814</v>
      </c>
    </row>
    <row r="73" spans="9:10" x14ac:dyDescent="0.3">
      <c r="I73" s="15" t="s">
        <v>19</v>
      </c>
      <c r="J73" s="238">
        <f>J24/'Task 7'!J27-1</f>
        <v>1.0029307870083972</v>
      </c>
    </row>
    <row r="74" spans="9:10" x14ac:dyDescent="0.3">
      <c r="I74" s="15" t="s">
        <v>24</v>
      </c>
      <c r="J74" s="238">
        <f>J25/'Task 7'!J28-1</f>
        <v>0.74211983158773487</v>
      </c>
    </row>
    <row r="75" spans="9:10" x14ac:dyDescent="0.3">
      <c r="I75" s="15" t="s">
        <v>25</v>
      </c>
      <c r="J75" s="238">
        <f>J26/'Task 7'!J29-1</f>
        <v>2.3258805999278356</v>
      </c>
    </row>
    <row r="76" spans="9:10" x14ac:dyDescent="0.3">
      <c r="I76" s="30" t="s">
        <v>33</v>
      </c>
      <c r="J76" s="238" t="e">
        <f>J27/'Task 7'!J30-1</f>
        <v>#DIV/0!</v>
      </c>
    </row>
    <row r="77" spans="9:10" x14ac:dyDescent="0.3">
      <c r="I77" s="15" t="s">
        <v>34</v>
      </c>
      <c r="J77" s="238">
        <f>J28/'Task 7'!J31-1</f>
        <v>1.0284753908082971</v>
      </c>
    </row>
    <row r="78" spans="9:10" x14ac:dyDescent="0.3">
      <c r="I78" s="15" t="s">
        <v>35</v>
      </c>
      <c r="J78" s="238">
        <f>J29/'Task 7'!J32-1</f>
        <v>1.0284753908082966</v>
      </c>
    </row>
    <row r="79" spans="9:10" ht="15" thickBot="1" x14ac:dyDescent="0.35">
      <c r="I79" s="32" t="s">
        <v>36</v>
      </c>
      <c r="J79" s="238">
        <f>J30/'Task 7'!J33-1</f>
        <v>0.4927028077350657</v>
      </c>
    </row>
    <row r="80" spans="9:10" x14ac:dyDescent="0.3">
      <c r="I80" s="30" t="s">
        <v>37</v>
      </c>
      <c r="J80" s="238" t="e">
        <f>J31/'Task 7'!J34-1</f>
        <v>#DIV/0!</v>
      </c>
    </row>
    <row r="81" spans="9:10" x14ac:dyDescent="0.3">
      <c r="I81" s="15" t="s">
        <v>38</v>
      </c>
      <c r="J81" s="238" t="e">
        <f>J32/'Task 7'!J35-1</f>
        <v>#DIV/0!</v>
      </c>
    </row>
    <row r="82" spans="9:10" ht="15" thickBot="1" x14ac:dyDescent="0.35">
      <c r="I82" s="32" t="s">
        <v>39</v>
      </c>
      <c r="J82" s="238">
        <f>J33/'Task 7'!J36-1</f>
        <v>0.29982977546128886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96069D1156FC54EA605723FDF7ADDD7" ma:contentTypeVersion="2" ma:contentTypeDescription="Create a new document." ma:contentTypeScope="" ma:versionID="283ea1e912fd4014a9985fd2b5579381">
  <xsd:schema xmlns:xsd="http://www.w3.org/2001/XMLSchema" xmlns:xs="http://www.w3.org/2001/XMLSchema" xmlns:p="http://schemas.microsoft.com/office/2006/metadata/properties" xmlns:ns1="http://schemas.microsoft.com/sharepoint/v3" targetNamespace="http://schemas.microsoft.com/office/2006/metadata/properties" ma:root="true" ma:fieldsID="046b9da366468e0e63394157a641fd72"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E27E6564-0E6D-422D-AAEC-6A4E9684C0D7}"/>
</file>

<file path=customXml/itemProps2.xml><?xml version="1.0" encoding="utf-8"?>
<ds:datastoreItem xmlns:ds="http://schemas.openxmlformats.org/officeDocument/2006/customXml" ds:itemID="{E9CBCCF0-3021-4BA9-B428-A7D8A4C62951}"/>
</file>

<file path=customXml/itemProps3.xml><?xml version="1.0" encoding="utf-8"?>
<ds:datastoreItem xmlns:ds="http://schemas.openxmlformats.org/officeDocument/2006/customXml" ds:itemID="{AD5CE3C5-2F98-42FA-B24B-FA88575C52D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Task 1</vt:lpstr>
      <vt:lpstr>Task 2</vt:lpstr>
      <vt:lpstr>Task 3</vt:lpstr>
      <vt:lpstr>Task 3 Medicaid</vt:lpstr>
      <vt:lpstr>Task 4</vt:lpstr>
      <vt:lpstr>Task 5</vt:lpstr>
      <vt:lpstr>Task 6</vt:lpstr>
      <vt:lpstr>Task 7</vt:lpstr>
      <vt:lpstr>2.5k AP</vt:lpstr>
      <vt:lpstr>5k AP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Jason Doherty</dc:creator>
  <cp:lastModifiedBy>Bradley Boban</cp:lastModifiedBy>
  <dcterms:created xsi:type="dcterms:W3CDTF">2023-07-21T19:23:42Z</dcterms:created>
  <dcterms:modified xsi:type="dcterms:W3CDTF">2023-08-11T14:19:08Z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0x010100696069D1156FC54EA605723FDF7ADDD7</vt:lpwstr>
  </property>
</Properties>
</file>